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3B5" lockStructure="1"/>
  <bookViews>
    <workbookView xWindow="-15" yWindow="45" windowWidth="11670" windowHeight="7485" activeTab="1"/>
  </bookViews>
  <sheets>
    <sheet name="Instrucciones" sheetId="3" r:id="rId1"/>
    <sheet name="Para-responder" sheetId="1" r:id="rId2"/>
    <sheet name="Resultados" sheetId="5" r:id="rId3"/>
    <sheet name="Por-tema" sheetId="6" state="hidden" r:id="rId4"/>
    <sheet name="Cuestionario" sheetId="2" state="hidden" r:id="rId5"/>
    <sheet name="Ejes" sheetId="7" state="hidden" r:id="rId6"/>
    <sheet name="Indicadores" sheetId="4" state="hidden" r:id="rId7"/>
  </sheets>
  <definedNames>
    <definedName name="_xlnm.Print_Area" localSheetId="1">'Para-responder'!$A$1:$F$192</definedName>
    <definedName name="DatosContable">Cuestionario!$R$11:$R$13</definedName>
    <definedName name="inst">Cuestionario!$Q$10:$Q$14</definedName>
    <definedName name="noap">Cuestionario!$O$11:$O$13</definedName>
    <definedName name="sino">Cuestionario!$O$11:$O$12</definedName>
    <definedName name="_xlnm.Print_Titles" localSheetId="1">'Para-responder'!$8:$9</definedName>
  </definedNames>
  <calcPr calcId="144525" iterateDelta="1E-4" concurrentCalc="0"/>
</workbook>
</file>

<file path=xl/calcChain.xml><?xml version="1.0" encoding="utf-8"?>
<calcChain xmlns="http://schemas.openxmlformats.org/spreadsheetml/2006/main">
  <c r="B3" i="5" l="1"/>
  <c r="B223" i="6"/>
  <c r="B224" i="6"/>
  <c r="B225" i="6"/>
  <c r="B222" i="6"/>
  <c r="B218" i="6"/>
  <c r="B219" i="6"/>
  <c r="B220" i="6"/>
  <c r="B217" i="6"/>
  <c r="B213" i="6"/>
  <c r="B214" i="6"/>
  <c r="B215" i="6"/>
  <c r="B212" i="6"/>
  <c r="B208" i="6"/>
  <c r="B209" i="6"/>
  <c r="B210" i="6"/>
  <c r="B207" i="6"/>
  <c r="B203" i="6"/>
  <c r="B204" i="6"/>
  <c r="B205" i="6"/>
  <c r="B202" i="6"/>
  <c r="B198" i="6"/>
  <c r="B199" i="6"/>
  <c r="B200" i="6"/>
  <c r="B197" i="6"/>
  <c r="B193" i="6"/>
  <c r="B194" i="6"/>
  <c r="B195" i="6"/>
  <c r="B192" i="6"/>
  <c r="B188" i="6"/>
  <c r="B189" i="6"/>
  <c r="B190" i="6"/>
  <c r="B187" i="6"/>
  <c r="F27" i="6"/>
  <c r="G27" i="6"/>
  <c r="B27" i="6"/>
  <c r="C27" i="6"/>
  <c r="E27" i="6"/>
  <c r="B163" i="6"/>
  <c r="B164" i="6"/>
  <c r="B165" i="6"/>
  <c r="B166" i="6"/>
  <c r="B167" i="6"/>
  <c r="B168" i="6"/>
  <c r="B169" i="6"/>
  <c r="B170" i="6"/>
  <c r="B171" i="6"/>
  <c r="B172" i="6"/>
  <c r="B173" i="6"/>
  <c r="B174" i="6"/>
  <c r="B175" i="6"/>
  <c r="B176" i="6"/>
  <c r="B177" i="6"/>
  <c r="B178" i="6"/>
  <c r="B162" i="6"/>
  <c r="B143" i="6"/>
  <c r="B144" i="6"/>
  <c r="B145" i="6"/>
  <c r="B146" i="6"/>
  <c r="B147" i="6"/>
  <c r="B148" i="6"/>
  <c r="B149" i="6"/>
  <c r="B150" i="6"/>
  <c r="B151" i="6"/>
  <c r="B152" i="6"/>
  <c r="B153" i="6"/>
  <c r="B154" i="6"/>
  <c r="B142" i="6"/>
  <c r="B120" i="6"/>
  <c r="B121" i="6"/>
  <c r="B122" i="6"/>
  <c r="B123" i="6"/>
  <c r="B124" i="6"/>
  <c r="B125" i="6"/>
  <c r="B126" i="6"/>
  <c r="B127" i="6"/>
  <c r="B128" i="6"/>
  <c r="B129" i="6"/>
  <c r="B130" i="6"/>
  <c r="B131" i="6"/>
  <c r="B132" i="6"/>
  <c r="B133" i="6"/>
  <c r="B134" i="6"/>
  <c r="B119" i="6"/>
  <c r="B101" i="6"/>
  <c r="B102" i="6"/>
  <c r="B103" i="6"/>
  <c r="B104" i="6"/>
  <c r="B105" i="6"/>
  <c r="B106" i="6"/>
  <c r="B107" i="6"/>
  <c r="B108" i="6"/>
  <c r="B109" i="6"/>
  <c r="B110" i="6"/>
  <c r="B111" i="6"/>
  <c r="B100" i="6"/>
  <c r="B79" i="6"/>
  <c r="B80" i="6"/>
  <c r="B81" i="6"/>
  <c r="B82" i="6"/>
  <c r="B83" i="6"/>
  <c r="B84" i="6"/>
  <c r="B85" i="6"/>
  <c r="B86" i="6"/>
  <c r="B87" i="6"/>
  <c r="B88" i="6"/>
  <c r="B89" i="6"/>
  <c r="B90" i="6"/>
  <c r="B91" i="6"/>
  <c r="B92" i="6"/>
  <c r="B78" i="6"/>
  <c r="B56" i="6"/>
  <c r="B57" i="6"/>
  <c r="B58" i="6"/>
  <c r="B59" i="6"/>
  <c r="B60" i="6"/>
  <c r="B61" i="6"/>
  <c r="B62" i="6"/>
  <c r="B63" i="6"/>
  <c r="B64" i="6"/>
  <c r="B65" i="6"/>
  <c r="B66" i="6"/>
  <c r="B67" i="6"/>
  <c r="B68" i="6"/>
  <c r="B69" i="6"/>
  <c r="B70" i="6"/>
  <c r="B55" i="6"/>
  <c r="B36" i="6"/>
  <c r="B37" i="6"/>
  <c r="B38" i="6"/>
  <c r="B39" i="6"/>
  <c r="B40" i="6"/>
  <c r="B41" i="6"/>
  <c r="B42" i="6"/>
  <c r="B43" i="6"/>
  <c r="B44" i="6"/>
  <c r="B45" i="6"/>
  <c r="B46" i="6"/>
  <c r="B47" i="6"/>
  <c r="B35" i="6"/>
  <c r="B13" i="6"/>
  <c r="B14" i="6"/>
  <c r="B15" i="6"/>
  <c r="B16" i="6"/>
  <c r="B17" i="6"/>
  <c r="B18" i="6"/>
  <c r="B19" i="6"/>
  <c r="B20" i="6"/>
  <c r="B21" i="6"/>
  <c r="B22" i="6"/>
  <c r="B23" i="6"/>
  <c r="B24" i="6"/>
  <c r="B25" i="6"/>
  <c r="B26" i="6"/>
  <c r="B12" i="6"/>
  <c r="D174" i="1"/>
  <c r="C224" i="2"/>
  <c r="C68" i="6"/>
  <c r="G68" i="6"/>
  <c r="F68" i="6"/>
  <c r="F55" i="6"/>
  <c r="F56" i="6"/>
  <c r="F57" i="6"/>
  <c r="F58" i="6"/>
  <c r="F59" i="6"/>
  <c r="F60" i="6"/>
  <c r="F61" i="6"/>
  <c r="C62" i="6"/>
  <c r="F62" i="6"/>
  <c r="F63" i="6"/>
  <c r="C64" i="6"/>
  <c r="F64" i="6"/>
  <c r="F65" i="6"/>
  <c r="F66" i="6"/>
  <c r="F67" i="6"/>
  <c r="C69" i="6"/>
  <c r="F69" i="6"/>
  <c r="C70" i="6"/>
  <c r="F70" i="6"/>
  <c r="F72" i="6"/>
  <c r="E68" i="6"/>
  <c r="E55" i="6"/>
  <c r="E56" i="6"/>
  <c r="E57" i="6"/>
  <c r="C58" i="6"/>
  <c r="E58" i="6"/>
  <c r="C59" i="6"/>
  <c r="E59" i="6"/>
  <c r="C60" i="6"/>
  <c r="E60" i="6"/>
  <c r="E61" i="6"/>
  <c r="E62" i="6"/>
  <c r="C63" i="6"/>
  <c r="E63" i="6"/>
  <c r="E64" i="6"/>
  <c r="C65" i="6"/>
  <c r="E65" i="6"/>
  <c r="E66" i="6"/>
  <c r="C67" i="6"/>
  <c r="E67" i="6"/>
  <c r="E69" i="6"/>
  <c r="E70" i="6"/>
  <c r="E72" i="6"/>
  <c r="E57" i="1"/>
  <c r="D169" i="1"/>
  <c r="C219" i="2"/>
  <c r="C181" i="2"/>
  <c r="C182" i="2"/>
  <c r="C210" i="2"/>
  <c r="C209" i="2"/>
  <c r="C208" i="2"/>
  <c r="C221" i="2"/>
  <c r="C232" i="2"/>
  <c r="C220" i="2"/>
  <c r="C225" i="2"/>
  <c r="D157" i="1"/>
  <c r="C193" i="2"/>
  <c r="C165" i="2"/>
  <c r="C190" i="2"/>
  <c r="C194" i="2"/>
  <c r="C154" i="2"/>
  <c r="C191" i="2"/>
  <c r="D159" i="1"/>
  <c r="C200" i="2"/>
  <c r="C201" i="2"/>
  <c r="C197" i="2"/>
  <c r="C164" i="2"/>
  <c r="C160" i="2"/>
  <c r="C157" i="2"/>
  <c r="C158" i="2"/>
  <c r="C163" i="6"/>
  <c r="F163" i="6"/>
  <c r="C164" i="6"/>
  <c r="C165" i="6"/>
  <c r="C166" i="6"/>
  <c r="E166" i="6"/>
  <c r="C167" i="6"/>
  <c r="F167" i="6"/>
  <c r="C168" i="6"/>
  <c r="C169" i="6"/>
  <c r="C170" i="6"/>
  <c r="G170" i="6"/>
  <c r="C171" i="6"/>
  <c r="G171" i="6"/>
  <c r="C172" i="6"/>
  <c r="C173" i="6"/>
  <c r="F173" i="6"/>
  <c r="C174" i="6"/>
  <c r="F174" i="6"/>
  <c r="C175" i="6"/>
  <c r="F175" i="6"/>
  <c r="C176" i="6"/>
  <c r="E176" i="6"/>
  <c r="E162" i="6"/>
  <c r="E163" i="6"/>
  <c r="E164" i="6"/>
  <c r="E165" i="6"/>
  <c r="E167" i="6"/>
  <c r="E168" i="6"/>
  <c r="E169" i="6"/>
  <c r="E170" i="6"/>
  <c r="E171" i="6"/>
  <c r="E172" i="6"/>
  <c r="E173" i="6"/>
  <c r="E174" i="6"/>
  <c r="E175" i="6"/>
  <c r="E177" i="6"/>
  <c r="C178" i="6"/>
  <c r="E178" i="6"/>
  <c r="E181" i="6"/>
  <c r="E223" i="6"/>
  <c r="C177" i="6"/>
  <c r="G177" i="6"/>
  <c r="C143" i="6"/>
  <c r="E143" i="6"/>
  <c r="C144" i="6"/>
  <c r="E144" i="6"/>
  <c r="C145" i="6"/>
  <c r="C146" i="6"/>
  <c r="F146" i="6"/>
  <c r="C147" i="6"/>
  <c r="E147" i="6"/>
  <c r="C148" i="6"/>
  <c r="C149" i="6"/>
  <c r="E149" i="6"/>
  <c r="C150" i="6"/>
  <c r="F150" i="6"/>
  <c r="C151" i="6"/>
  <c r="C152" i="6"/>
  <c r="G152" i="6"/>
  <c r="C153" i="6"/>
  <c r="G153" i="6"/>
  <c r="C154" i="6"/>
  <c r="F154" i="6"/>
  <c r="C120" i="6"/>
  <c r="C121" i="6"/>
  <c r="C122" i="6"/>
  <c r="C123" i="6"/>
  <c r="C124" i="6"/>
  <c r="E124" i="6"/>
  <c r="C125" i="6"/>
  <c r="C126" i="6"/>
  <c r="F126" i="6"/>
  <c r="C127" i="6"/>
  <c r="C128" i="6"/>
  <c r="G128" i="6"/>
  <c r="C119" i="6"/>
  <c r="G119" i="6"/>
  <c r="G120" i="6"/>
  <c r="G121" i="6"/>
  <c r="G122" i="6"/>
  <c r="G123" i="6"/>
  <c r="G124" i="6"/>
  <c r="G125" i="6"/>
  <c r="G126" i="6"/>
  <c r="G127" i="6"/>
  <c r="C129" i="6"/>
  <c r="G129" i="6"/>
  <c r="C130" i="6"/>
  <c r="G130" i="6"/>
  <c r="G131" i="6"/>
  <c r="C132" i="6"/>
  <c r="G132" i="6"/>
  <c r="G133" i="6"/>
  <c r="G134" i="6"/>
  <c r="G137" i="6"/>
  <c r="G213" i="6"/>
  <c r="C131" i="6"/>
  <c r="E131" i="6"/>
  <c r="C133" i="6"/>
  <c r="C134" i="6"/>
  <c r="F134" i="6"/>
  <c r="C101" i="6"/>
  <c r="G101" i="6"/>
  <c r="C102" i="6"/>
  <c r="C103" i="6"/>
  <c r="C100" i="6"/>
  <c r="C104" i="6"/>
  <c r="C105" i="6"/>
  <c r="C106" i="6"/>
  <c r="C107" i="6"/>
  <c r="C108" i="6"/>
  <c r="C109" i="6"/>
  <c r="C110" i="6"/>
  <c r="C111" i="6"/>
  <c r="C114" i="6"/>
  <c r="E106" i="6"/>
  <c r="G108" i="6"/>
  <c r="F109" i="6"/>
  <c r="F110" i="6"/>
  <c r="F111" i="6"/>
  <c r="C79" i="6"/>
  <c r="G79" i="6"/>
  <c r="C80" i="6"/>
  <c r="G80" i="6"/>
  <c r="C81" i="6"/>
  <c r="E81" i="6"/>
  <c r="C82" i="6"/>
  <c r="C83" i="6"/>
  <c r="G83" i="6"/>
  <c r="C84" i="6"/>
  <c r="E84" i="6"/>
  <c r="C85" i="6"/>
  <c r="F85" i="6"/>
  <c r="C86" i="6"/>
  <c r="E86" i="6"/>
  <c r="C87" i="6"/>
  <c r="E87" i="6"/>
  <c r="C88" i="6"/>
  <c r="F88" i="6"/>
  <c r="C89" i="6"/>
  <c r="E89" i="6"/>
  <c r="C90" i="6"/>
  <c r="C91" i="6"/>
  <c r="F91" i="6"/>
  <c r="F78" i="6"/>
  <c r="F79" i="6"/>
  <c r="F80" i="6"/>
  <c r="F81" i="6"/>
  <c r="F82" i="6"/>
  <c r="F83" i="6"/>
  <c r="F84" i="6"/>
  <c r="F86" i="6"/>
  <c r="F87" i="6"/>
  <c r="F89" i="6"/>
  <c r="F90" i="6"/>
  <c r="C92" i="6"/>
  <c r="F92" i="6"/>
  <c r="F96" i="6"/>
  <c r="F204" i="6"/>
  <c r="C56" i="6"/>
  <c r="G56" i="6"/>
  <c r="C57" i="6"/>
  <c r="C61" i="6"/>
  <c r="G61" i="6"/>
  <c r="C66" i="6"/>
  <c r="C36" i="6"/>
  <c r="C37" i="6"/>
  <c r="C38" i="6"/>
  <c r="E38" i="6"/>
  <c r="C39" i="6"/>
  <c r="G39" i="6"/>
  <c r="C40" i="6"/>
  <c r="G40" i="6"/>
  <c r="C41" i="6"/>
  <c r="C42" i="6"/>
  <c r="F42" i="6"/>
  <c r="C43" i="6"/>
  <c r="F43" i="6"/>
  <c r="C44" i="6"/>
  <c r="G44" i="6"/>
  <c r="C45" i="6"/>
  <c r="F45" i="6"/>
  <c r="C46" i="6"/>
  <c r="G46" i="6"/>
  <c r="C47" i="6"/>
  <c r="E47" i="6"/>
  <c r="C35" i="6"/>
  <c r="C13" i="6"/>
  <c r="C14" i="6"/>
  <c r="F14" i="6"/>
  <c r="C15" i="6"/>
  <c r="C16" i="6"/>
  <c r="C17" i="6"/>
  <c r="E17" i="6"/>
  <c r="C18" i="6"/>
  <c r="F18" i="6"/>
  <c r="C12" i="6"/>
  <c r="C19" i="6"/>
  <c r="C20" i="6"/>
  <c r="C21" i="6"/>
  <c r="C22" i="6"/>
  <c r="C23" i="6"/>
  <c r="C24" i="6"/>
  <c r="C25" i="6"/>
  <c r="C26" i="6"/>
  <c r="C30" i="6"/>
  <c r="C188" i="6"/>
  <c r="E19" i="6"/>
  <c r="G20" i="6"/>
  <c r="G21" i="6"/>
  <c r="F22" i="6"/>
  <c r="E24" i="6"/>
  <c r="F25" i="6"/>
  <c r="F26" i="6"/>
  <c r="F24" i="6"/>
  <c r="F23" i="6"/>
  <c r="F21" i="6"/>
  <c r="F20" i="6"/>
  <c r="F19" i="6"/>
  <c r="F17" i="6"/>
  <c r="F16" i="6"/>
  <c r="F15" i="6"/>
  <c r="F12" i="6"/>
  <c r="G26" i="6"/>
  <c r="G25" i="6"/>
  <c r="G24" i="6"/>
  <c r="G23" i="6"/>
  <c r="G22" i="6"/>
  <c r="G19" i="6"/>
  <c r="G18" i="6"/>
  <c r="G12" i="6"/>
  <c r="G13" i="6"/>
  <c r="G14" i="6"/>
  <c r="G15" i="6"/>
  <c r="G16" i="6"/>
  <c r="G17" i="6"/>
  <c r="G30" i="6"/>
  <c r="G188" i="6"/>
  <c r="F35" i="6"/>
  <c r="F47" i="6"/>
  <c r="F46" i="6"/>
  <c r="F44" i="6"/>
  <c r="F41" i="6"/>
  <c r="F40" i="6"/>
  <c r="F39" i="6"/>
  <c r="F38" i="6"/>
  <c r="F37" i="6"/>
  <c r="F36" i="6"/>
  <c r="G35" i="6"/>
  <c r="G47" i="6"/>
  <c r="G45" i="6"/>
  <c r="G43" i="6"/>
  <c r="G42" i="6"/>
  <c r="G41" i="6"/>
  <c r="G38" i="6"/>
  <c r="G37" i="6"/>
  <c r="G36" i="6"/>
  <c r="F73" i="6"/>
  <c r="F198" i="6"/>
  <c r="G70" i="6"/>
  <c r="G69" i="6"/>
  <c r="G67" i="6"/>
  <c r="G65" i="6"/>
  <c r="G64" i="6"/>
  <c r="G63" i="6"/>
  <c r="G62" i="6"/>
  <c r="G60" i="6"/>
  <c r="G59" i="6"/>
  <c r="G58" i="6"/>
  <c r="G57" i="6"/>
  <c r="C55" i="6"/>
  <c r="G92" i="6"/>
  <c r="G91" i="6"/>
  <c r="C78" i="6"/>
  <c r="G78" i="6"/>
  <c r="G81" i="6"/>
  <c r="G82" i="6"/>
  <c r="G84" i="6"/>
  <c r="G85" i="6"/>
  <c r="G86" i="6"/>
  <c r="G87" i="6"/>
  <c r="G88" i="6"/>
  <c r="G89" i="6"/>
  <c r="G90" i="6"/>
  <c r="G96" i="6"/>
  <c r="F108" i="6"/>
  <c r="F107" i="6"/>
  <c r="F106" i="6"/>
  <c r="F105" i="6"/>
  <c r="F104" i="6"/>
  <c r="F103" i="6"/>
  <c r="F101" i="6"/>
  <c r="F100" i="6"/>
  <c r="G111" i="6"/>
  <c r="G110" i="6"/>
  <c r="G109" i="6"/>
  <c r="G100" i="6"/>
  <c r="G102" i="6"/>
  <c r="G103" i="6"/>
  <c r="G104" i="6"/>
  <c r="G105" i="6"/>
  <c r="G106" i="6"/>
  <c r="G107" i="6"/>
  <c r="G113" i="6"/>
  <c r="G114" i="6"/>
  <c r="F133" i="6"/>
  <c r="F132" i="6"/>
  <c r="F131" i="6"/>
  <c r="F130" i="6"/>
  <c r="F129" i="6"/>
  <c r="F128" i="6"/>
  <c r="F127" i="6"/>
  <c r="F125" i="6"/>
  <c r="F124" i="6"/>
  <c r="F123" i="6"/>
  <c r="F122" i="6"/>
  <c r="F121" i="6"/>
  <c r="F120" i="6"/>
  <c r="F119" i="6"/>
  <c r="F153" i="6"/>
  <c r="F152" i="6"/>
  <c r="F151" i="6"/>
  <c r="F149" i="6"/>
  <c r="F148" i="6"/>
  <c r="F147" i="6"/>
  <c r="F145" i="6"/>
  <c r="F144" i="6"/>
  <c r="F143" i="6"/>
  <c r="F142" i="6"/>
  <c r="G154" i="6"/>
  <c r="G151" i="6"/>
  <c r="G150" i="6"/>
  <c r="G149" i="6"/>
  <c r="G148" i="6"/>
  <c r="G147" i="6"/>
  <c r="G146" i="6"/>
  <c r="G145" i="6"/>
  <c r="G144" i="6"/>
  <c r="G143" i="6"/>
  <c r="G142" i="6"/>
  <c r="F178" i="6"/>
  <c r="F177" i="6"/>
  <c r="F176" i="6"/>
  <c r="F172" i="6"/>
  <c r="F171" i="6"/>
  <c r="F170" i="6"/>
  <c r="F169" i="6"/>
  <c r="F168" i="6"/>
  <c r="F166" i="6"/>
  <c r="F165" i="6"/>
  <c r="F164" i="6"/>
  <c r="C162" i="6"/>
  <c r="F162" i="6"/>
  <c r="G178" i="6"/>
  <c r="G176" i="6"/>
  <c r="G175" i="6"/>
  <c r="G174" i="6"/>
  <c r="G173" i="6"/>
  <c r="G172" i="6"/>
  <c r="G169" i="6"/>
  <c r="G168" i="6"/>
  <c r="G167" i="6"/>
  <c r="G166" i="6"/>
  <c r="G165" i="6"/>
  <c r="G164" i="6"/>
  <c r="G163" i="6"/>
  <c r="G162" i="6"/>
  <c r="E26" i="6"/>
  <c r="E25" i="6"/>
  <c r="E23" i="6"/>
  <c r="E22" i="6"/>
  <c r="E21" i="6"/>
  <c r="E20" i="6"/>
  <c r="E18" i="6"/>
  <c r="E12" i="6"/>
  <c r="E13" i="6"/>
  <c r="E14" i="6"/>
  <c r="E15" i="6"/>
  <c r="E16" i="6"/>
  <c r="E30" i="6"/>
  <c r="E188" i="6"/>
  <c r="E31" i="6"/>
  <c r="E35" i="6"/>
  <c r="E46" i="6"/>
  <c r="E45" i="6"/>
  <c r="E44" i="6"/>
  <c r="E43" i="6"/>
  <c r="E42" i="6"/>
  <c r="E41" i="6"/>
  <c r="E40" i="6"/>
  <c r="E39" i="6"/>
  <c r="E37" i="6"/>
  <c r="E36" i="6"/>
  <c r="E92" i="6"/>
  <c r="E91" i="6"/>
  <c r="E90" i="6"/>
  <c r="E88" i="6"/>
  <c r="E85" i="6"/>
  <c r="E83" i="6"/>
  <c r="E82" i="6"/>
  <c r="E80" i="6"/>
  <c r="E79" i="6"/>
  <c r="E78" i="6"/>
  <c r="E111" i="6"/>
  <c r="E110" i="6"/>
  <c r="E109" i="6"/>
  <c r="E108" i="6"/>
  <c r="E107" i="6"/>
  <c r="E104" i="6"/>
  <c r="E103" i="6"/>
  <c r="E102" i="6"/>
  <c r="E101" i="6"/>
  <c r="E100" i="6"/>
  <c r="E134" i="6"/>
  <c r="E133" i="6"/>
  <c r="E132" i="6"/>
  <c r="E130" i="6"/>
  <c r="E129" i="6"/>
  <c r="E128" i="6"/>
  <c r="E127" i="6"/>
  <c r="E126" i="6"/>
  <c r="E125" i="6"/>
  <c r="E122" i="6"/>
  <c r="E121" i="6"/>
  <c r="E119" i="6"/>
  <c r="E154" i="6"/>
  <c r="E153" i="6"/>
  <c r="E152" i="6"/>
  <c r="E151" i="6"/>
  <c r="E150" i="6"/>
  <c r="E148" i="6"/>
  <c r="E146" i="6"/>
  <c r="E145" i="6"/>
  <c r="C142" i="6"/>
  <c r="E127" i="1"/>
  <c r="E128" i="1"/>
  <c r="E129" i="1"/>
  <c r="E130" i="1"/>
  <c r="E131" i="1"/>
  <c r="E132" i="1"/>
  <c r="E133" i="1"/>
  <c r="E134" i="1"/>
  <c r="E135" i="1"/>
  <c r="E136" i="1"/>
  <c r="E137" i="1"/>
  <c r="E138" i="1"/>
  <c r="E139" i="1"/>
  <c r="E140" i="1"/>
  <c r="E141" i="1"/>
  <c r="E142" i="1"/>
  <c r="E126" i="1"/>
  <c r="E112" i="1"/>
  <c r="E113" i="1"/>
  <c r="E114" i="1"/>
  <c r="E115" i="1"/>
  <c r="E116" i="1"/>
  <c r="E117" i="1"/>
  <c r="E118" i="1"/>
  <c r="E119" i="1"/>
  <c r="E120" i="1"/>
  <c r="E121" i="1"/>
  <c r="E122" i="1"/>
  <c r="E123" i="1"/>
  <c r="E111"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79" i="1"/>
  <c r="E63" i="1"/>
  <c r="E64" i="1"/>
  <c r="E65" i="1"/>
  <c r="E66" i="1"/>
  <c r="E67" i="1"/>
  <c r="E68" i="1"/>
  <c r="E69" i="1"/>
  <c r="E70" i="1"/>
  <c r="E71" i="1"/>
  <c r="E72" i="1"/>
  <c r="E73" i="1"/>
  <c r="E74" i="1"/>
  <c r="E75" i="1"/>
  <c r="E76" i="1"/>
  <c r="E62" i="1"/>
  <c r="E45" i="1"/>
  <c r="E46" i="1"/>
  <c r="E47" i="1"/>
  <c r="E48" i="1"/>
  <c r="E49" i="1"/>
  <c r="E50" i="1"/>
  <c r="E51" i="1"/>
  <c r="E52" i="1"/>
  <c r="E53" i="1"/>
  <c r="E54" i="1"/>
  <c r="E55" i="1"/>
  <c r="E56" i="1"/>
  <c r="E58" i="1"/>
  <c r="E59" i="1"/>
  <c r="E44" i="1"/>
  <c r="E30" i="1"/>
  <c r="E31" i="1"/>
  <c r="E32" i="1"/>
  <c r="E33" i="1"/>
  <c r="E34" i="1"/>
  <c r="E35" i="1"/>
  <c r="E36" i="1"/>
  <c r="E37" i="1"/>
  <c r="E38" i="1"/>
  <c r="E39" i="1"/>
  <c r="E40" i="1"/>
  <c r="E41" i="1"/>
  <c r="E29" i="1"/>
  <c r="E12" i="1"/>
  <c r="E13" i="1"/>
  <c r="E14" i="1"/>
  <c r="E15" i="1"/>
  <c r="E16" i="1"/>
  <c r="E17" i="1"/>
  <c r="E18" i="1"/>
  <c r="E19" i="1"/>
  <c r="E20" i="1"/>
  <c r="E21" i="1"/>
  <c r="E22" i="1"/>
  <c r="E23" i="1"/>
  <c r="E24" i="1"/>
  <c r="E25" i="1"/>
  <c r="C11" i="2"/>
  <c r="C12" i="2"/>
  <c r="C14" i="2"/>
  <c r="Q21" i="2"/>
  <c r="N21" i="2"/>
  <c r="C13" i="2"/>
  <c r="C15" i="2"/>
  <c r="D15" i="2"/>
  <c r="C84" i="2"/>
  <c r="D84" i="2"/>
  <c r="C83" i="2"/>
  <c r="C81" i="2"/>
  <c r="C82" i="2"/>
  <c r="P27" i="2"/>
  <c r="U27" i="2"/>
  <c r="C18" i="2"/>
  <c r="C23" i="2"/>
  <c r="D23" i="2"/>
  <c r="C22" i="2"/>
  <c r="D22" i="2"/>
  <c r="C21" i="2"/>
  <c r="D21" i="2"/>
  <c r="C20" i="2"/>
  <c r="D20" i="2"/>
  <c r="C26" i="2"/>
  <c r="C25" i="2"/>
  <c r="D25" i="2"/>
  <c r="C24" i="2"/>
  <c r="C45" i="2"/>
  <c r="D45" i="2"/>
  <c r="C43" i="2"/>
  <c r="C42" i="2"/>
  <c r="D42" i="2"/>
  <c r="C41" i="2"/>
  <c r="C40" i="2"/>
  <c r="D40" i="2"/>
  <c r="C38" i="2"/>
  <c r="D38" i="2"/>
  <c r="C37" i="2"/>
  <c r="C35" i="2"/>
  <c r="C34" i="2"/>
  <c r="D34" i="2"/>
  <c r="C33" i="2"/>
  <c r="C32" i="2"/>
  <c r="C31" i="2"/>
  <c r="C30" i="2"/>
  <c r="P23" i="2"/>
  <c r="C52" i="2"/>
  <c r="D52" i="2"/>
  <c r="C51" i="2"/>
  <c r="D51" i="2"/>
  <c r="C50" i="2"/>
  <c r="D50" i="2"/>
  <c r="C49" i="2"/>
  <c r="D49" i="2"/>
  <c r="C56" i="2"/>
  <c r="D56" i="2"/>
  <c r="C55" i="2"/>
  <c r="D55" i="2"/>
  <c r="C54" i="2"/>
  <c r="C53" i="2"/>
  <c r="D53" i="2"/>
  <c r="C61" i="2"/>
  <c r="C60" i="2"/>
  <c r="C63" i="2"/>
  <c r="C62" i="2"/>
  <c r="D62" i="2"/>
  <c r="C69" i="2"/>
  <c r="D69" i="2"/>
  <c r="C68" i="2"/>
  <c r="D68" i="2"/>
  <c r="C67" i="2"/>
  <c r="C72" i="2"/>
  <c r="C71" i="2"/>
  <c r="C74" i="2"/>
  <c r="D74" i="2"/>
  <c r="C73" i="2"/>
  <c r="D73" i="2"/>
  <c r="C78" i="2"/>
  <c r="C77" i="2"/>
  <c r="D77" i="2"/>
  <c r="C76" i="2"/>
  <c r="D76" i="2"/>
  <c r="C90" i="2"/>
  <c r="C89" i="2"/>
  <c r="D89" i="2"/>
  <c r="C88" i="2"/>
  <c r="D88" i="2"/>
  <c r="C96" i="2"/>
  <c r="C95" i="2"/>
  <c r="P31" i="2"/>
  <c r="U31" i="2"/>
  <c r="C102" i="2"/>
  <c r="C99" i="2"/>
  <c r="C100" i="2"/>
  <c r="C101" i="2"/>
  <c r="P32" i="2"/>
  <c r="U32" i="2"/>
  <c r="D101" i="2"/>
  <c r="D100" i="2"/>
  <c r="C116" i="2"/>
  <c r="D116" i="2"/>
  <c r="C115" i="2"/>
  <c r="D115" i="2"/>
  <c r="C114" i="2"/>
  <c r="C112" i="2"/>
  <c r="C111" i="2"/>
  <c r="D111" i="2"/>
  <c r="C109" i="2"/>
  <c r="C106" i="2"/>
  <c r="C107" i="2"/>
  <c r="P33" i="2"/>
  <c r="U33" i="2"/>
  <c r="C121" i="2"/>
  <c r="C120" i="2"/>
  <c r="D120" i="2"/>
  <c r="C119" i="2"/>
  <c r="D119" i="2"/>
  <c r="C125" i="2"/>
  <c r="D125" i="2"/>
  <c r="Q35" i="2"/>
  <c r="N35" i="2"/>
  <c r="C124" i="2"/>
  <c r="D124" i="2"/>
  <c r="C143" i="2"/>
  <c r="D143" i="2"/>
  <c r="C142" i="2"/>
  <c r="C141" i="2"/>
  <c r="D141" i="2"/>
  <c r="C140" i="2"/>
  <c r="C128" i="2"/>
  <c r="D128" i="2"/>
  <c r="C139" i="2"/>
  <c r="D139" i="2"/>
  <c r="C138" i="2"/>
  <c r="D138" i="2"/>
  <c r="C137" i="2"/>
  <c r="C136" i="2"/>
  <c r="D136" i="2"/>
  <c r="C135" i="2"/>
  <c r="D135" i="2"/>
  <c r="C134" i="2"/>
  <c r="C133" i="2"/>
  <c r="D133" i="2"/>
  <c r="C132" i="2"/>
  <c r="D132" i="2"/>
  <c r="C131" i="2"/>
  <c r="D131" i="2"/>
  <c r="C130" i="2"/>
  <c r="D130" i="2"/>
  <c r="C147" i="2"/>
  <c r="C146" i="2"/>
  <c r="P38" i="2"/>
  <c r="U38" i="2"/>
  <c r="C22" i="7"/>
  <c r="D147" i="2"/>
  <c r="N47" i="2"/>
  <c r="B6" i="2"/>
  <c r="C230" i="2"/>
  <c r="C155" i="2"/>
  <c r="C152" i="2"/>
  <c r="C161" i="2"/>
  <c r="Q46" i="2"/>
  <c r="C178" i="2"/>
  <c r="Q54" i="2"/>
  <c r="R54" i="2"/>
  <c r="C188" i="2"/>
  <c r="D188" i="2"/>
  <c r="C187" i="2"/>
  <c r="D187" i="2"/>
  <c r="C186" i="2"/>
  <c r="C185" i="2"/>
  <c r="C205" i="2"/>
  <c r="Q64" i="2"/>
  <c r="R64" i="2"/>
  <c r="S64" i="2"/>
  <c r="A2" i="7"/>
  <c r="Q49" i="2"/>
  <c r="B4" i="2"/>
  <c r="C3" i="6"/>
  <c r="B245" i="6"/>
  <c r="B243" i="6"/>
  <c r="B242" i="6"/>
  <c r="B241" i="6"/>
  <c r="B240" i="6"/>
  <c r="B239" i="6"/>
  <c r="B238" i="6"/>
  <c r="B237" i="6"/>
  <c r="B236" i="6"/>
  <c r="C231" i="2"/>
  <c r="C229" i="2"/>
  <c r="D178" i="1"/>
  <c r="C228" i="2"/>
  <c r="C227" i="2"/>
  <c r="C226" i="2"/>
  <c r="C222" i="2"/>
  <c r="C159" i="2"/>
  <c r="D13" i="2"/>
  <c r="D14" i="2"/>
  <c r="D24" i="2"/>
  <c r="D32" i="2"/>
  <c r="D33" i="2"/>
  <c r="D35" i="2"/>
  <c r="D37" i="2"/>
  <c r="D41" i="2"/>
  <c r="D43" i="2"/>
  <c r="D54" i="2"/>
  <c r="D60" i="2"/>
  <c r="D61" i="2"/>
  <c r="Q67" i="2"/>
  <c r="Q68" i="2"/>
  <c r="S68" i="2"/>
  <c r="D71" i="2"/>
  <c r="D78" i="2"/>
  <c r="D81" i="2"/>
  <c r="D99" i="2"/>
  <c r="D107" i="2"/>
  <c r="D112" i="2"/>
  <c r="D114" i="2"/>
  <c r="D134" i="2"/>
  <c r="D137" i="2"/>
  <c r="D142" i="2"/>
  <c r="D186" i="2"/>
  <c r="C195" i="2"/>
  <c r="E11" i="1"/>
  <c r="C243" i="2"/>
  <c r="C172" i="2"/>
  <c r="S54" i="2"/>
  <c r="R68" i="2"/>
  <c r="P35" i="2"/>
  <c r="D82" i="2"/>
  <c r="D67" i="2"/>
  <c r="E120" i="6"/>
  <c r="D11" i="2"/>
  <c r="D146" i="2"/>
  <c r="D121" i="2"/>
  <c r="D30" i="2"/>
  <c r="U53" i="2"/>
  <c r="C180" i="2"/>
  <c r="F26" i="4"/>
  <c r="F102" i="6"/>
  <c r="E142" i="6"/>
  <c r="F136" i="6"/>
  <c r="F212" i="6"/>
  <c r="F138" i="6"/>
  <c r="F137" i="6"/>
  <c r="F213" i="6"/>
  <c r="D102" i="2"/>
  <c r="D26" i="2"/>
  <c r="F49" i="6"/>
  <c r="F192" i="6"/>
  <c r="C51" i="6"/>
  <c r="C194" i="6"/>
  <c r="C50" i="6"/>
  <c r="C193" i="6"/>
  <c r="C49" i="6"/>
  <c r="C192" i="6"/>
  <c r="C16" i="7"/>
  <c r="D96" i="2"/>
  <c r="F13" i="6"/>
  <c r="G29" i="6"/>
  <c r="G187" i="6"/>
  <c r="G31" i="6"/>
  <c r="G189" i="6"/>
  <c r="E95" i="6"/>
  <c r="E203" i="6"/>
  <c r="P24" i="2"/>
  <c r="U24" i="2"/>
  <c r="C9" i="7"/>
  <c r="C137" i="6"/>
  <c r="C213" i="6"/>
  <c r="E123" i="6"/>
  <c r="C138" i="6"/>
  <c r="C136" i="6"/>
  <c r="C212" i="6"/>
  <c r="E29" i="6"/>
  <c r="F214" i="6"/>
  <c r="F139" i="6"/>
  <c r="D140" i="2"/>
  <c r="E49" i="6"/>
  <c r="E192" i="6"/>
  <c r="E51" i="6"/>
  <c r="E50" i="6"/>
  <c r="E193" i="6"/>
  <c r="E105" i="6"/>
  <c r="C52" i="6"/>
  <c r="C195" i="6"/>
  <c r="G138" i="6"/>
  <c r="G136" i="6"/>
  <c r="G212" i="6"/>
  <c r="P58" i="2"/>
  <c r="D185" i="2"/>
  <c r="D83" i="2"/>
  <c r="P21" i="2"/>
  <c r="U21" i="2"/>
  <c r="D12" i="2"/>
  <c r="G18" i="4"/>
  <c r="D63" i="2"/>
  <c r="P28" i="2"/>
  <c r="U28" i="2"/>
  <c r="D90" i="2"/>
  <c r="Q28" i="2"/>
  <c r="D18" i="2"/>
  <c r="P22" i="2"/>
  <c r="U22" i="2"/>
  <c r="D95" i="2"/>
  <c r="D106" i="2"/>
  <c r="P26" i="2"/>
  <c r="U26" i="2"/>
  <c r="D72" i="2"/>
  <c r="G55" i="6"/>
  <c r="F51" i="6"/>
  <c r="F194" i="6"/>
  <c r="F50" i="6"/>
  <c r="F193" i="6"/>
  <c r="P77" i="2"/>
  <c r="C11" i="7"/>
  <c r="E194" i="6"/>
  <c r="E52" i="6"/>
  <c r="E237" i="6"/>
  <c r="T8" i="5"/>
  <c r="F215" i="6"/>
  <c r="F241" i="6"/>
  <c r="U12" i="5"/>
  <c r="C6" i="7"/>
  <c r="C214" i="6"/>
  <c r="C139" i="6"/>
  <c r="C237" i="6"/>
  <c r="C8" i="5"/>
  <c r="G214" i="6"/>
  <c r="G139" i="6"/>
  <c r="G94" i="6"/>
  <c r="G202" i="6"/>
  <c r="E136" i="6"/>
  <c r="E212" i="6"/>
  <c r="E137" i="6"/>
  <c r="E213" i="6"/>
  <c r="E138" i="6"/>
  <c r="C215" i="6"/>
  <c r="C241" i="6"/>
  <c r="C12" i="5"/>
  <c r="G215" i="6"/>
  <c r="G241" i="6"/>
  <c r="V12" i="5"/>
  <c r="E214" i="6"/>
  <c r="E139" i="6"/>
  <c r="E241" i="6"/>
  <c r="T12" i="5"/>
  <c r="E215" i="6"/>
  <c r="C157" i="6"/>
  <c r="C218" i="6"/>
  <c r="G157" i="6"/>
  <c r="F156" i="6"/>
  <c r="F217" i="6"/>
  <c r="F157" i="6"/>
  <c r="G218" i="6"/>
  <c r="G158" i="6"/>
  <c r="G219" i="6"/>
  <c r="G156" i="6"/>
  <c r="E157" i="6"/>
  <c r="E156" i="6"/>
  <c r="E217" i="6"/>
  <c r="C156" i="6"/>
  <c r="C217" i="6"/>
  <c r="C158" i="6"/>
  <c r="C219" i="6"/>
  <c r="P37" i="2"/>
  <c r="U37" i="2"/>
  <c r="P78" i="2"/>
  <c r="C12" i="7"/>
  <c r="E158" i="6"/>
  <c r="F158" i="6"/>
  <c r="E218" i="6"/>
  <c r="F218" i="6"/>
  <c r="G217" i="6"/>
  <c r="G159" i="6"/>
  <c r="G242" i="6"/>
  <c r="V13" i="5"/>
  <c r="C159" i="6"/>
  <c r="C220" i="6"/>
  <c r="C21" i="7"/>
  <c r="E219" i="6"/>
  <c r="E159" i="6"/>
  <c r="F159" i="6"/>
  <c r="F219" i="6"/>
  <c r="G220" i="6"/>
  <c r="C242" i="6"/>
  <c r="C13" i="5"/>
  <c r="F220" i="6"/>
  <c r="F242" i="6"/>
  <c r="U13" i="5"/>
  <c r="E242" i="6"/>
  <c r="T13" i="5"/>
  <c r="E220" i="6"/>
  <c r="C180" i="6"/>
  <c r="C222" i="6"/>
  <c r="C182" i="6"/>
  <c r="G180" i="6"/>
  <c r="G222" i="6"/>
  <c r="C181" i="6"/>
  <c r="C223" i="6"/>
  <c r="G181" i="6"/>
  <c r="G223" i="6"/>
  <c r="G182" i="6"/>
  <c r="F180" i="6"/>
  <c r="F222" i="6"/>
  <c r="E182" i="6"/>
  <c r="F181" i="6"/>
  <c r="F223" i="6"/>
  <c r="C13" i="7"/>
  <c r="F182" i="6"/>
  <c r="F183" i="6"/>
  <c r="C224" i="6"/>
  <c r="G224" i="6"/>
  <c r="G183" i="6"/>
  <c r="G225" i="6"/>
  <c r="E224" i="6"/>
  <c r="F224" i="6"/>
  <c r="D173" i="1"/>
  <c r="C223" i="2"/>
  <c r="Q48" i="2"/>
  <c r="F18" i="4"/>
  <c r="C235" i="2"/>
  <c r="C239" i="2"/>
  <c r="C234" i="2"/>
  <c r="C236" i="2"/>
  <c r="C242" i="2"/>
  <c r="G22" i="4"/>
  <c r="C175" i="2"/>
  <c r="Q66" i="2"/>
  <c r="F24" i="4"/>
  <c r="G24" i="4"/>
  <c r="R48" i="2"/>
  <c r="S48" i="2"/>
  <c r="Q52" i="2"/>
  <c r="R52" i="2"/>
  <c r="C240" i="2"/>
  <c r="C173" i="2"/>
  <c r="Q50" i="2"/>
  <c r="R50" i="2"/>
  <c r="C237" i="2"/>
  <c r="C241" i="2"/>
  <c r="C174" i="2"/>
  <c r="Q51" i="2"/>
  <c r="R51" i="2"/>
  <c r="S50" i="2"/>
  <c r="S51" i="2"/>
  <c r="S52" i="2"/>
  <c r="U47" i="2"/>
  <c r="P73" i="2"/>
  <c r="F22" i="4"/>
  <c r="S66" i="2"/>
  <c r="R66" i="2"/>
  <c r="U65" i="2"/>
  <c r="T51" i="2"/>
  <c r="G20" i="4"/>
  <c r="P79" i="2"/>
  <c r="F20" i="4"/>
  <c r="T50" i="2"/>
  <c r="G50" i="6"/>
  <c r="G49" i="6"/>
  <c r="G51" i="6"/>
  <c r="C17" i="7"/>
  <c r="E195" i="6"/>
  <c r="F52" i="6"/>
  <c r="F237" i="6"/>
  <c r="U8" i="5"/>
  <c r="C7" i="7"/>
  <c r="F195" i="6"/>
  <c r="G192" i="6"/>
  <c r="G52" i="6"/>
  <c r="G194" i="6"/>
  <c r="G193" i="6"/>
  <c r="G237" i="6"/>
  <c r="V8" i="5"/>
  <c r="G195" i="6"/>
  <c r="F243" i="6"/>
  <c r="U14" i="5"/>
  <c r="F225" i="6"/>
  <c r="C183" i="6"/>
  <c r="E180" i="6"/>
  <c r="E222" i="6"/>
  <c r="G243" i="6"/>
  <c r="V14" i="5"/>
  <c r="P34" i="2"/>
  <c r="U34" i="2"/>
  <c r="C19" i="7"/>
  <c r="F95" i="6"/>
  <c r="F203" i="6"/>
  <c r="E94" i="6"/>
  <c r="E202" i="6"/>
  <c r="C95" i="6"/>
  <c r="C203" i="6"/>
  <c r="C94" i="6"/>
  <c r="C202" i="6"/>
  <c r="G95" i="6"/>
  <c r="G203" i="6"/>
  <c r="G204" i="6"/>
  <c r="F94" i="6"/>
  <c r="F202" i="6"/>
  <c r="E96" i="6"/>
  <c r="C96" i="6"/>
  <c r="D31" i="2"/>
  <c r="Q23" i="2"/>
  <c r="N23" i="2"/>
  <c r="U23" i="2"/>
  <c r="E189" i="6"/>
  <c r="C29" i="6"/>
  <c r="C187" i="6"/>
  <c r="U63" i="2"/>
  <c r="C189" i="2"/>
  <c r="F14" i="4"/>
  <c r="C192" i="2"/>
  <c r="G26" i="4"/>
  <c r="Q56" i="2"/>
  <c r="G16" i="4"/>
  <c r="Q60" i="2"/>
  <c r="F16" i="4"/>
  <c r="R46" i="2"/>
  <c r="T46" i="2"/>
  <c r="S46" i="2"/>
  <c r="C156" i="2"/>
  <c r="F6" i="4"/>
  <c r="G14" i="4"/>
  <c r="C163" i="2"/>
  <c r="G115" i="6"/>
  <c r="G209" i="6"/>
  <c r="U35" i="2"/>
  <c r="C20" i="7"/>
  <c r="G208" i="6"/>
  <c r="F113" i="6"/>
  <c r="C208" i="6"/>
  <c r="Q25" i="2"/>
  <c r="N25" i="2"/>
  <c r="C113" i="6"/>
  <c r="C115" i="6"/>
  <c r="G207" i="6"/>
  <c r="P25" i="2"/>
  <c r="U25" i="2"/>
  <c r="C10" i="7"/>
  <c r="F114" i="6"/>
  <c r="F208" i="6"/>
  <c r="F115" i="6"/>
  <c r="E113" i="6"/>
  <c r="E114" i="6"/>
  <c r="E115" i="6"/>
  <c r="C243" i="6"/>
  <c r="C14" i="5"/>
  <c r="C225" i="6"/>
  <c r="E183" i="6"/>
  <c r="G97" i="6"/>
  <c r="G239" i="6"/>
  <c r="V10" i="5"/>
  <c r="G205" i="6"/>
  <c r="F97" i="6"/>
  <c r="C204" i="6"/>
  <c r="C97" i="6"/>
  <c r="E97" i="6"/>
  <c r="E204" i="6"/>
  <c r="C8" i="7"/>
  <c r="Q59" i="2"/>
  <c r="R59" i="2"/>
  <c r="R56" i="2"/>
  <c r="S56" i="2"/>
  <c r="R60" i="2"/>
  <c r="S60" i="2"/>
  <c r="Q44" i="2"/>
  <c r="C168" i="2"/>
  <c r="C153" i="2"/>
  <c r="G6" i="4"/>
  <c r="R44" i="2"/>
  <c r="S44" i="2"/>
  <c r="T44" i="2"/>
  <c r="C198" i="2"/>
  <c r="C196" i="2"/>
  <c r="C162" i="2"/>
  <c r="C202" i="2"/>
  <c r="C199" i="2"/>
  <c r="S59" i="2"/>
  <c r="G116" i="6"/>
  <c r="G210" i="6"/>
  <c r="F207" i="6"/>
  <c r="V20" i="2"/>
  <c r="W20" i="2"/>
  <c r="C207" i="6"/>
  <c r="C116" i="6"/>
  <c r="C209" i="6"/>
  <c r="F116" i="6"/>
  <c r="F210" i="6"/>
  <c r="F209" i="6"/>
  <c r="E207" i="6"/>
  <c r="E116" i="6"/>
  <c r="E209" i="6"/>
  <c r="E208" i="6"/>
  <c r="E225" i="6"/>
  <c r="E243" i="6"/>
  <c r="T14" i="5"/>
  <c r="E239" i="6"/>
  <c r="T10" i="5"/>
  <c r="E205" i="6"/>
  <c r="C205" i="6"/>
  <c r="C239" i="6"/>
  <c r="C10" i="5"/>
  <c r="F239" i="6"/>
  <c r="U10" i="5"/>
  <c r="F205" i="6"/>
  <c r="C5" i="7"/>
  <c r="U55" i="2"/>
  <c r="P75" i="2"/>
  <c r="Q42" i="2"/>
  <c r="N42" i="2"/>
  <c r="P42" i="2"/>
  <c r="G10" i="4"/>
  <c r="F10" i="4"/>
  <c r="Q61" i="2"/>
  <c r="G12" i="4"/>
  <c r="F12" i="4"/>
  <c r="Q62" i="2"/>
  <c r="Q45" i="2"/>
  <c r="G8" i="4"/>
  <c r="C169" i="2"/>
  <c r="C167" i="2"/>
  <c r="C166" i="2"/>
  <c r="F8" i="4"/>
  <c r="G240" i="6"/>
  <c r="V11" i="5"/>
  <c r="F240" i="6"/>
  <c r="U11" i="5"/>
  <c r="C240" i="6"/>
  <c r="C11" i="5"/>
  <c r="C210" i="6"/>
  <c r="E240" i="6"/>
  <c r="T11" i="5"/>
  <c r="E210" i="6"/>
  <c r="R43" i="2"/>
  <c r="R45" i="2"/>
  <c r="S43" i="2"/>
  <c r="S45" i="2"/>
  <c r="U41" i="2"/>
  <c r="S62" i="2"/>
  <c r="R62" i="2"/>
  <c r="R61" i="2"/>
  <c r="S61" i="2"/>
  <c r="U57" i="2"/>
  <c r="P76" i="2"/>
  <c r="T45" i="2"/>
  <c r="P72" i="2"/>
  <c r="V40" i="2"/>
  <c r="V41" i="2"/>
  <c r="C24" i="7"/>
  <c r="W40" i="2"/>
  <c r="D109" i="2"/>
  <c r="G66" i="6"/>
  <c r="E32" i="6"/>
  <c r="E190" i="6"/>
  <c r="C31" i="6"/>
  <c r="C189" i="6"/>
  <c r="E187" i="6"/>
  <c r="E236" i="6"/>
  <c r="T7" i="5"/>
  <c r="F31" i="6"/>
  <c r="F30" i="6"/>
  <c r="F188" i="6"/>
  <c r="F29" i="6"/>
  <c r="F187" i="6"/>
  <c r="G32" i="6"/>
  <c r="C32" i="6"/>
  <c r="P74" i="2"/>
  <c r="P80" i="2"/>
  <c r="V30" i="2"/>
  <c r="C18" i="7"/>
  <c r="F32" i="6"/>
  <c r="F189" i="6"/>
  <c r="C190" i="6"/>
  <c r="C236" i="6"/>
  <c r="C7" i="5"/>
  <c r="G190" i="6"/>
  <c r="G236" i="6"/>
  <c r="V7" i="5"/>
  <c r="C15" i="7"/>
  <c r="W30" i="2"/>
  <c r="C26" i="7"/>
  <c r="F190" i="6"/>
  <c r="F236" i="6"/>
  <c r="U7" i="5"/>
  <c r="G72" i="6"/>
  <c r="G73" i="6"/>
  <c r="G198" i="6"/>
  <c r="G74" i="6"/>
  <c r="G199" i="6"/>
  <c r="C72" i="6"/>
  <c r="C229" i="6"/>
  <c r="C74" i="6"/>
  <c r="C199" i="6"/>
  <c r="C73" i="6"/>
  <c r="F74" i="6"/>
  <c r="F199" i="6"/>
  <c r="G230" i="6"/>
  <c r="F230" i="6"/>
  <c r="E229" i="6"/>
  <c r="E197" i="6"/>
  <c r="F229" i="6"/>
  <c r="F197" i="6"/>
  <c r="E73" i="6"/>
  <c r="G231" i="6"/>
  <c r="E74" i="6"/>
  <c r="C231" i="6"/>
  <c r="C75" i="6"/>
  <c r="C200" i="6"/>
  <c r="G229" i="6"/>
  <c r="G232" i="6"/>
  <c r="G245" i="6"/>
  <c r="V16" i="5"/>
  <c r="G197" i="6"/>
  <c r="G75" i="6"/>
  <c r="G200" i="6"/>
  <c r="C197" i="6"/>
  <c r="C230" i="6"/>
  <c r="C198" i="6"/>
  <c r="F231" i="6"/>
  <c r="F232" i="6"/>
  <c r="F245" i="6"/>
  <c r="U16" i="5"/>
  <c r="F75" i="6"/>
  <c r="C238" i="6"/>
  <c r="C9" i="5"/>
  <c r="E198" i="6"/>
  <c r="E230" i="6"/>
  <c r="E231" i="6"/>
  <c r="E75" i="6"/>
  <c r="E199" i="6"/>
  <c r="C232" i="6"/>
  <c r="C245" i="6"/>
  <c r="C16" i="5"/>
  <c r="G238" i="6"/>
  <c r="V9" i="5"/>
  <c r="F238" i="6"/>
  <c r="U9" i="5"/>
  <c r="F200" i="6"/>
  <c r="E232" i="6"/>
  <c r="E245" i="6"/>
  <c r="T16" i="5"/>
  <c r="E238" i="6"/>
  <c r="T9" i="5"/>
  <c r="E200" i="6"/>
</calcChain>
</file>

<file path=xl/sharedStrings.xml><?xml version="1.0" encoding="utf-8"?>
<sst xmlns="http://schemas.openxmlformats.org/spreadsheetml/2006/main" count="1664" uniqueCount="1021">
  <si>
    <t>La institución incorpora la siguiente información en el SIPP en los plazos indicados:
a. Informe semestral con corte al 30 de junio, con los resultados de la evaluación presupuestaria referida a la gestión física, a más tardar el 31 de julio.
b. Informe semestral con corte al 31 de diciembre, con los resultados de la evaluación presupuestaria referida a la gestión física, a más tardar el 16 de febrero.
c. Informes trimestrales (o semestrales para los fideicomisos) de la ejecución presupuestaria, dentro de los 15 días hábiles posteriores al vencimiento de cada trimestre (o semestre para los fideicomisos).</t>
  </si>
  <si>
    <t>¿Existe vinculación de las metas con el presupuesto en el SIPP?</t>
  </si>
  <si>
    <t>¿Se publica en la página de Internet el informe de evaluación presupuestaria del año anterior, que comprenda la ejecución presupuestaria y el grado de cumplimiento de metas y objetivos, a más tardar durante el primer trimestre del año en ejecución?</t>
  </si>
  <si>
    <t>¿La institución ha establecido una estructura formal del departamento de TI, que contemple el establecimiento de los roles y las responsabilidades de sus funcionarios?</t>
  </si>
  <si>
    <t>En procura de la eficiencia institucional, las sanas prácticas señalan la necesidad de determinar los gastos asociados a cada servicio que se presta. Adicionalmente, algunas instituciones están compelidas por el ordenamiento vigente a realizar dicha valoración.</t>
  </si>
  <si>
    <t>Acuerdo, acta, resolución o minuta con indicación de la fecha de emisión del informe más reciente y de la fecha en que se discutió con el jerarca.</t>
  </si>
  <si>
    <t>Informe que demuestre la congruencia de resultados de la información presupuestaria con los resultados financieros.</t>
  </si>
  <si>
    <t>Los registros de la liquidación presupuestaria deben ser concordantes, en lo que corresponda, con los registros de la contabilidad patrimonial. Esa congruencia debe apreciarse, asimismo, respecto de la liquidación presupuestaria.</t>
  </si>
  <si>
    <t>Informe de revisión de la liquidación presupuestaria por un tercero independiente interno o externo, según corresponda.</t>
  </si>
  <si>
    <t>¿Se revisa por un tercero independiente la liquidación presupuestaria?</t>
  </si>
  <si>
    <t>La liquidación presupuestaria debe ser sometida a una revisión por parte de personal de la institución, independiente del que ejecutó las respectivas funciones de registro; ello es requerido por la normativa vigente (numeral 4.3.17 de las Normas técnicas sobre presupuestos públicos) para las instituciones sujetas a ella, y el IGI lo contempla como buena práctica para las demás. Adicionalmente, las instituciones obligadas por la normativa dicha, en razón de su volumen de recursos, deben someter la liquidación a revisión por un sujeto externo.</t>
  </si>
  <si>
    <t>Verificación por la CGR en el SIAC. No se requiere documentación en el expediente preparado por la institución.</t>
  </si>
  <si>
    <t>Verificación por la CGR en SIPP.  No se requiere documentación en el expediente preparado por la institución.</t>
  </si>
  <si>
    <t>El Sistema de Información de Presupuestos Públicos (SIPP) es un sistema electrónico diseñado por el Órgano Contralor para el registro de la información presupuestaria, de acuerdo con la normativa y las especificaciones que regulan su funcionamiento. En aras de mantener la información sistematizada y al alcance de los ciudadanos en general, se establecen fechas límites para que las instituciones registren la información.</t>
  </si>
  <si>
    <t>Imagen de la sección respectiva de la página de Internet.</t>
  </si>
  <si>
    <t>Informes financieros auditados, con indicación de fecha de emisión del dictamen por el auditor externo o despacho.</t>
  </si>
  <si>
    <t>El presupuesto constituye la expresión financiera del plan, por lo que la vinculación entre metas y presupuesto debe ser observable en la información que se digite en el SIPP.</t>
  </si>
  <si>
    <t>La publicación de la ejecución prespuestaria y el grado de cumplimiento de las metas y objetivos refleja transparencia y calidad en la rendición de cuentas.</t>
  </si>
  <si>
    <t>El modelo de arquitectura de información identifica los datos relevantes para la institución, describe cómo estos son creados, almacenados, transportados y entregados por los procesos y servicios de la organización. Describe además la recepción y entrega de datos por parte de terceros. También identifica su nivel de confidencialidad y tipo de acceso por los roles (o tipos de personas) que los utilizan. No es el diseño de una base de datos ni el de un mecanismo de almacenamiento.</t>
  </si>
  <si>
    <t>El modelo de aplicaciones describe los tipos de aplicaciones que se utilizan (y utilizarán) para procesar los datos (del modelo de arquitectura de información) y para entregarlos a personas o computadoras. Los tipos de aplicaciones son características y capacidades requeridas para procesar datos, sin hacer referencia a tecnologías específicas. En este modelo se describen además, los estándares que se ulitilizan para el desarrollo y/o adquisición de las aplicaciones. No es el diseño de las aplicaciones específicas de la organización.</t>
  </si>
  <si>
    <t>Un principio básico de control interno es la división de labores, mediante la cual se identifica a los responsables de ejecutar actividades y procesos que, sumados, contribuyen al logro de objetivos previamente establecidos. Lo anterior se pone de manifiesto en una estructura formal que defina roles y responsabilidades para cada uno de sus miembros.</t>
  </si>
  <si>
    <t>Normativa interna sobre la estructura del departamento de TI, debidamente oficializada por la autoridad institucional competente.</t>
  </si>
  <si>
    <t>El jerarca debe apoyar sus decisiones sobre asuntos estratégicos de TI en la asesoría de una representación razonable de la organización que coadyuve a mantener la concordancia con la estrategia institucional, a establecer las prioridades de los proyectos de TI, a lograr un equilibrio en la asignación de recursos y a la adecuada atención de los requerimientos de todas las unidades de la organización.</t>
  </si>
  <si>
    <t>Documento sobre designación formal de funcionarios.</t>
  </si>
  <si>
    <t>Debe existir un documento o un grupo de ellos que evidencie los resultados de un proceso de planificación en materia de TI que esté vinculado con el proceso de planificación institucional. Estos documentos contendrán al menos objetivos, estrategias, indicadores y reservas presupuestarias que estarán alineados con su contraparte institucional. Para que se considere oficial, debe haber sido emitido por el jerarca.</t>
  </si>
  <si>
    <t>Plan estratégido de TI con indicación de lo requerido, debidamente oficializado y actualizado.</t>
  </si>
  <si>
    <t>Modelo de arquitectura, con indicación lo requerido y de la fecha en que fue conocido por el nivel gerencial.</t>
  </si>
  <si>
    <t>El modelo de plataforma tecnológica describe la configuración de los componentes tecnológicos de hardware y software de la organización y la forma en que estos se acoplan con los componentes descritos en el modelo de aplicaciones. Esta descripción está acompañada de los estándares, regulaciones y políticas para la adquisición, operación y administración de la capacidad de los mencionados componentes.</t>
  </si>
  <si>
    <t>Modelo de plataforma tecnológica, con indicación de lo requerido.</t>
  </si>
  <si>
    <t>Modelo de aplicaciones según lo indicado por la pregunta.</t>
  </si>
  <si>
    <t>La organización debe generar los productos y servicios de TI de conformidad con los requerimientos de sus usuarios con base en un enfoque de eficiencia y mejoramiento continuo. A los efectos, debe establecer un marco institucional que estandarice los criterios de calidad respectivos.</t>
  </si>
  <si>
    <t>La organización debe tener claridad respecto de los servicios que requiere y sus atributos, y los prestados por la función de TI según sus capacidades. La consideración de tales asuntos en un modelo de entrega de servicio sirve como referencia para que el jerarca y la función de TI establezcan acuerdos sobre los servicios requeridos, los ofrecidos y sus atributos, lo cual deben documentar y considerar como un criterio de evaluación del desempeño.</t>
  </si>
  <si>
    <t>Documentación del marco de gestión de la calidad, oficializado por la autoridad institucional competente.</t>
  </si>
  <si>
    <t>Modelo de entrega de servicio de TI, oficializado por la autoridad institucional competente.</t>
  </si>
  <si>
    <t>Directrices o políticas relativas a los temas contemplados en la pregunta, oficializadas por la autoridad institucional competente.</t>
  </si>
  <si>
    <t>Como una derivación de los modelos de información, plataforma tecnológica y aplicaciones, deben documentarse las directrices o políticas que están relacionadas con la identificación y entrega de datos de interés público que se encuentren almacenados en soporte digital.</t>
  </si>
  <si>
    <t>Documentación con indicación de lo requerido, debidamente oficializado por la autoridad institucional competente.</t>
  </si>
  <si>
    <t>Como medida final, se pretende la implementación de una arquitectura de seguridad institucional de la información. Para los efectos de la pregunta, al menos se requiere prueba de haber sentado las bases para dicha implementación, mediante un documento que demuestre que se llevó a cabo un proceso de identificación de requerimientos generales de seguridad, amenzas y el marco legal y regulatorio que la institución está comprometida a cumplir.</t>
  </si>
  <si>
    <t>Políticas y procedimientos oficializados por la autoridad institucional competente.</t>
  </si>
  <si>
    <t>¿La institución ha definido y oficializado el marco orientador del Sistema Específico de Valoración del Riesgo (SEVRI)?</t>
  </si>
  <si>
    <t>Marco orientador del SEVRI emitido por el jerarca</t>
  </si>
  <si>
    <t>Documentación del mecanismo</t>
  </si>
  <si>
    <t>¿Durante el año anterior o el actual la institución ejecutó un ejercicio de valoración de los riesgos que concluyera con la documentación y comunicación de esos riesgos, así como con la adopción de las medidas de administración procedentes?</t>
  </si>
  <si>
    <t>Documentación de riesgos elaborada en el año 2009 ó 2010</t>
  </si>
  <si>
    <t>Actividades de Control</t>
  </si>
  <si>
    <t>¿Existen regulaciones formales para la administración de los activos que la entidad posee o utiliza?</t>
  </si>
  <si>
    <t>Regulaciones atinentes</t>
  </si>
  <si>
    <t>¿La institución publica en su página de Internet o por otros medios, para conocimiento del público en general, los atestados académicos y de experiencia de los puestos gerenciales y políticos?</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</si>
  <si>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</si>
  <si>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Plan de mejoras resultante de la autoevaluación realizada en el año 2011 u otra documentación probatoria</t>
  </si>
  <si>
    <t>¿La institución cumple oportunamente las disposiciones que contienen los informes emitidos por la Contraloría General de la República?</t>
  </si>
  <si>
    <t>Informe del estado de las disposiciones</t>
  </si>
  <si>
    <t>CONTRATACIÓN ADMINISTRATIVA</t>
  </si>
  <si>
    <t>¿Se cuenta con normativa interna para regular los diferentes alcances de la contratación administrativa en la entidad, con respecto a las siguientes etapas?</t>
  </si>
  <si>
    <t>a. Planificación</t>
  </si>
  <si>
    <t>Normativa interna sobre planificación de contratación administrativa</t>
  </si>
  <si>
    <t>b. Procedimientos de contratación</t>
  </si>
  <si>
    <t>Normativa interna sobre ejecución de procedimientos de contratación administrativa</t>
  </si>
  <si>
    <t>c. Aprobación interna de contratos</t>
  </si>
  <si>
    <t>Nomativa interna sobre aprobación interna de contratos</t>
  </si>
  <si>
    <t>d. Seguimiento de la ejecución de contratos</t>
  </si>
  <si>
    <t>Normativa interna sobre control de contratos</t>
  </si>
  <si>
    <t>¿Están formalmente definidos los plazos máximos que deben durar las diferentes actividades relacionadas con el proceso de contratación administrativa?</t>
  </si>
  <si>
    <t>Regulación interna sobre plazos máximos para las actividades del proceso de contratación administrativa</t>
  </si>
  <si>
    <t>¿Se cuenta con un programa de capacitación en materia de contratación adminstrativa?</t>
  </si>
  <si>
    <t>Programa de Capacitación o similar</t>
  </si>
  <si>
    <t>¿Se ha establecido una proveeduría u otra unidad que asuma el proceso de contratación administrativa?</t>
  </si>
  <si>
    <t>Documento descriptivo de la organización establecida para los procesos de contratación administrativa</t>
  </si>
  <si>
    <t>¿Están formalmente definidas las responsabilidades de los funcionarios asignados a las diferentes actividades relacionadas con el proceso de contratación administrativa?</t>
  </si>
  <si>
    <t>Documentación de puestos o procesos, según corresponda</t>
  </si>
  <si>
    <t>¿Se prepara un plan o programa anual de adquisiciones que contenga la información requerida por el Reglamento a la Ley de Contratación Administrativa?</t>
  </si>
  <si>
    <t>Plan de adquisiciones del año 2010</t>
  </si>
  <si>
    <t>¿Se mantiene y actualiza un registro de proveedores?</t>
  </si>
  <si>
    <t>Regulación del registro de proveedores</t>
  </si>
  <si>
    <t>¿La institución ha oficializado una metodología para la definición, medición y ajuste de los indicadores que incorpora en sus planes?</t>
  </si>
  <si>
    <t>¿En el plan anual se incorporan acciones que están vinculadas con el Plan Nacional de Desarrollo (PND)?</t>
  </si>
  <si>
    <t>¿Se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t>
  </si>
  <si>
    <t>¿La institución ha ejecutado y evaluado los resultados de la estrategia de fortalecimiento de la ética?</t>
  </si>
  <si>
    <t>¿Están formalmente definidos los roles, las responsabilidades y la coordinación de los funcionarios asignados a las diferentes actividades relacionadas con el proceso de contratación administrativa?</t>
  </si>
  <si>
    <t>¿Se incorporan en el registro de proveedores las inhabilitaciones para contratar, impuestas a proveedores determinados?</t>
  </si>
  <si>
    <t>¿Se prepara un plan o programa anual de adquisiciones que contenga la información mínima requerida? (Si la institución está cubierta por el Reglamento a la Ley de Contratación Administrativa, responda con base en los requerimientos de ese Reglamento; si no lo está, considere como referencia mínima los requerimientos de ese Reglamento?)</t>
  </si>
  <si>
    <t>La página de Internet suele ser el medio por el cual una mayor cantidad de interesados pueden tener acceso a la información. Dado que las instituciones nacen para satisfacer una necesidad pública y se financian con recursos de la colectividad, todos los ciudadanos tienen derecho de acuerdo con la Constitución y las leyes, a tener conocimiento sobre la marcha de las entidades. La publicación de los asuntos referidos en la pregunta contribuye a ese fin y fortalece la transparencia institucional.</t>
  </si>
  <si>
    <t>EXPLICACIÓN DE LA PREGUNTA</t>
  </si>
  <si>
    <t>PREGUNTA</t>
  </si>
  <si>
    <t>Tipo de institución por sector económico:</t>
  </si>
  <si>
    <t>La institución debe llevar un registro de las sentencias que le hayan sido adversas y de las acciones emprendidas para determinar si algún funcionario compartió su responsabilidad, y en consecuencia se emprendieron las medidas pertinentes.</t>
  </si>
  <si>
    <t>¿La institución publica su plan de adquisiciones en su página de Internet o por otros medios, para conocimiento público?</t>
  </si>
  <si>
    <t>Ética y 
Anti-corrupción</t>
  </si>
  <si>
    <t>¿Se aplican medidas de prevención, detección y corrección para proteger los sistemas contra software malicioso (virus, gusanos, spyware, correo basura, software fraudulento, etc.)?</t>
  </si>
  <si>
    <t>2.</t>
  </si>
  <si>
    <t>Trabaje exclusivamente en la hoja denominada "Para-responder".</t>
  </si>
  <si>
    <t>4.</t>
  </si>
  <si>
    <t>5.</t>
  </si>
  <si>
    <t>Conteste cada una de las preguntas que contiene el cuestionario, y salve el archivo. Observe lo siguiente:</t>
  </si>
  <si>
    <t>Resultados sobre fortalecimiento de atributos</t>
  </si>
  <si>
    <t>(para análisis)</t>
  </si>
  <si>
    <t>Rango: 0 a 100 %
Valor ideal: 100%</t>
  </si>
  <si>
    <t>Rango: 0 % a 100 %
Valor ideal: 100%</t>
  </si>
  <si>
    <t>Rango: 0 % a 100 % 
Valor ideal: 100%</t>
  </si>
  <si>
    <t>Rango: 0 % a 100 % 
Valor ideal: 0%</t>
  </si>
  <si>
    <t>Rango: 0 a N
Valor ideal: 1 ≤ indicador ≤ 2</t>
  </si>
  <si>
    <t>Rango: Q 
Valor ideal: 1      Restricción: Indicador ± 10 p.p.</t>
  </si>
  <si>
    <t>Rango: Q 
Valor Ideal: Menor o igual a                          5% / (P/8+5%)</t>
  </si>
  <si>
    <t>8.</t>
  </si>
  <si>
    <t>Indique la nota obtenida en la última evalución de satisfacción de los usuarios respecto al servicio que presta la institución</t>
  </si>
  <si>
    <t>&lt;---Digite la Nota obtenida en la celda C213</t>
  </si>
  <si>
    <t>Proporción de Gastos Administrativos</t>
  </si>
  <si>
    <t>Calificacion de "Gtmetrics"</t>
  </si>
  <si>
    <t>&lt;--Digite la Nota "Page Speed Grade" en la celda C221</t>
  </si>
  <si>
    <t>http://gtmetrix.com/</t>
  </si>
  <si>
    <r>
      <t>Descargar y adjuntar el reporte regular "</t>
    </r>
    <r>
      <rPr>
        <i/>
        <sz val="11"/>
        <rFont val="Calibri"/>
        <family val="2"/>
      </rPr>
      <t xml:space="preserve">Regular Report" </t>
    </r>
    <r>
      <rPr>
        <sz val="11"/>
        <rFont val="Calibri"/>
        <family val="2"/>
      </rPr>
      <t>de la página</t>
    </r>
  </si>
  <si>
    <t>Año</t>
  </si>
  <si>
    <t>Prueba A=P+K</t>
  </si>
  <si>
    <t>Activo Total Ajustado</t>
  </si>
  <si>
    <t>Activo Productivo</t>
  </si>
  <si>
    <t>Activo Productivo Ajustado</t>
  </si>
  <si>
    <t>Relación Activo Ajustado / Activo</t>
  </si>
  <si>
    <t>Eficiencia (AP/AT)</t>
  </si>
  <si>
    <t>Eficiencia (AP Ajustado/AT Ajustado)</t>
  </si>
  <si>
    <t>¿La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t>
  </si>
  <si>
    <t>La revisión consiste en verificar que los procesos ejecutados en la entidad respondan a las necesidades actuales desde la perspectiva de la misión, la visión y los riesgos institucionales, así como las necesidades de sus usuarios y demás sujetos interesados. Asimismo, corresponde actualizar los procesos de acuerdo con las experiencias que hayan demostrado la mejor forma de hacer las cosas en términos de eficiencia, eficacia y economía.</t>
  </si>
  <si>
    <t>Reporte o listado de los datos registrados, que contemple los alcances de la pregunta.</t>
  </si>
  <si>
    <t>Imagen respectiva de la página de Internet institucional.</t>
  </si>
  <si>
    <t>Es recomendable que la institución coloque en su página de Internet los informes emitidos por su auditoría interna, o al menos un resumen de ellos, con indicación de un contacto para que quien desee el informe completo lo solicite. Contrariamente a la creencia popular, los informes de auditoría no tienen carácter confidencial, salvo cuando implican eventuales responsabilidades, sino que son documentos públicos. La publicación en la página Web es parte de las medidas para fortalecer la transparencia en las actividades de la entidad.</t>
  </si>
  <si>
    <t>¿En la evaluación anual de la gestión institucional se consideran el cumplimiento de metas y los resultados de los indicadores incorporados en el plan anual operativo?</t>
  </si>
  <si>
    <t>Indicador</t>
  </si>
  <si>
    <t xml:space="preserve">Porcentaje de Egresos Devengados </t>
  </si>
  <si>
    <t>Impacto de obligaciones del período anterior</t>
  </si>
  <si>
    <t>Porcentaje de recaudación</t>
  </si>
  <si>
    <t>Porcentaje de Ingresos Percibidos en el período</t>
  </si>
  <si>
    <t>Porcentaje Gastos Administrativos</t>
  </si>
  <si>
    <t>Índice de Gestión Institucional del Sector Público 2014</t>
  </si>
  <si>
    <t>¿La página web muestra la siguiente información?:</t>
  </si>
  <si>
    <t>a) Datos básicos de la entidad: localización física, teléfonos, fax, horarios de trabajo y correos electrónicos</t>
  </si>
  <si>
    <t>b) Nombre y cargo de los jerarcas y titulares subordinados</t>
  </si>
  <si>
    <t>c) Índice salarial</t>
  </si>
  <si>
    <t>d) Estados financieros</t>
  </si>
  <si>
    <t>EJES</t>
  </si>
  <si>
    <t>NOTA</t>
  </si>
  <si>
    <t>I Consolidación</t>
  </si>
  <si>
    <t>lI Seguimiento</t>
  </si>
  <si>
    <t>III Resultados</t>
  </si>
  <si>
    <t>IGI</t>
  </si>
  <si>
    <t>OTRAS ANOTACIONES</t>
  </si>
  <si>
    <t>e) Normas básicas que regulan la entidad, tales como normas de conformación y funcionamiento</t>
  </si>
  <si>
    <t>f) Información sobre trámites, según lo establecido por la Ley de Simplificación de Trámites</t>
  </si>
  <si>
    <t>g) Plan anual operativo</t>
  </si>
  <si>
    <t>h) Plan o programa anual de adquisiciones que contenga la información requerida por el Reglamento a la Ley de Contratación Administrativa</t>
  </si>
  <si>
    <t>i) Informe anual de la gestión institucional, que comprenda ejecución presupuestaria y el grado de cumplimiento de metas</t>
  </si>
  <si>
    <t>j) Informes de la auditoría interna</t>
  </si>
  <si>
    <t>¿La página Web permite realizar algún trámite en línea?</t>
  </si>
  <si>
    <t>Informe del estudio más reciente</t>
  </si>
  <si>
    <t>Acuerdos o acciones ejecutadas</t>
  </si>
  <si>
    <t>RECURSOS HUMANOS</t>
  </si>
  <si>
    <t>¿Se tienen claramente definidos los procedimientos para la medición del desempeño?</t>
  </si>
  <si>
    <t>¿Existe en la entidad un manual de inducción para los nuevos empleados?</t>
  </si>
  <si>
    <t>Manual de inducción</t>
  </si>
  <si>
    <t>¿Se cuenta con políticas u otra normativa interna para el reclutamiento, la selección y promoción del personal? (NO APLICA PARA LAS ENTIDADES SUJETAS AL SERVICIO CIVIL.)</t>
  </si>
  <si>
    <t>Normativa interna para el reclutamiento, la selección y promoción del personal</t>
  </si>
  <si>
    <t>¿En la entidad se aplica al menos una vez al año algún instrumento para medir el clima organizacional?</t>
  </si>
  <si>
    <t>Resultados de la última encuesta.</t>
  </si>
  <si>
    <t>Programa de capacitación e informe de su ejecución</t>
  </si>
  <si>
    <t>Indique el número de total metas del Plan Anual Operativo del año anterior</t>
  </si>
  <si>
    <t>Indique el total  metas realizadas totalmente durante el último año</t>
  </si>
  <si>
    <t>Considere realizadas totalmente las metas con un porcentaje de cumplimiento de 80% o más.</t>
  </si>
  <si>
    <t>Indique el total  metas realizadas parcialmente durante el último año</t>
  </si>
  <si>
    <t>Considere realizadas parcialmente las metas cuyo porcentaje de cumplimiento está entre 50% y 80%.</t>
  </si>
  <si>
    <t>Indique el total  metas NO realizadas durante el último año</t>
  </si>
  <si>
    <t>Considere no realizadas las metas con un porcentaje de cumplimineto menor al 50%.</t>
  </si>
  <si>
    <t xml:space="preserve">Indique el porcentaje del presupuesto ligada a metas del plan institucional </t>
  </si>
  <si>
    <t>Monto devengado del Plan de Adquisiciones del año anterior</t>
  </si>
  <si>
    <t>Egreso Devengado del periodo anterior</t>
  </si>
  <si>
    <t>Superávit Acumulado de periodos anteriores incorporado en el presupuesto</t>
  </si>
  <si>
    <t>OTROS DATOS</t>
  </si>
  <si>
    <t>Como instrumento para la toma de decisiones, deben elaborarse análisis, al menos trimestralmente, de la situación financiera institucional, con base en la información de los estados financieros; la pregunta requiere que el análisis sea vertical (entre cuentas), horizontal (entre períodos) y de razones financieras (cálculo de indicadores). Además, es preciso que el jerarca y cualesquiera otras autoridades institucionales conozcan los análisis como insumo para sus decisiones de gestión.</t>
  </si>
  <si>
    <t>¿La institución ha definido y divulgado los criterios de admisibilidad de las denuncias que se le presenten, incluyendo lo siguiente?:
a. Explicación de cómo plantear una denuncia
b. Requisitos
c. Información adicional</t>
  </si>
  <si>
    <t>La seguridad lógica alude a la seguridad en el uso de software y los sistemas, a la protección de los datos, procesos y programas, y al acceso ordenado y autorizado de los usuarios a la información. Involucra todas aquellas medidas establecidas para minimizar los riesgos de seguridad asociados con las operaciones que se efectúan utilizando TI.  Como parte de esas medidas, las instituciones deben definir, oficializar y comunicar las políticas y los procedimientos pertinentes.</t>
  </si>
  <si>
    <t>Los aspectos señalados por la pregunta son parte de los controles físicos mínimos en materia de TI.</t>
  </si>
  <si>
    <t>Procedimientos oficializados y bitácora de accesos.</t>
  </si>
  <si>
    <t>De acuerdo con la normativa vigente y con las sanas prácticas en materia de TI, la organización debe implementar las medidas de seguridad relacionadas con la operación de los recursos de TI y las comunicaciones, minimizar su riesgo de fallas y proteger la integridad del software y de la información, incluyendo lo señalado por la pregunta.</t>
  </si>
  <si>
    <t>Como parte de las políticas de control orientadas a proteger la información contra accesos indebidos y no autorizados, corresponde a las instituciones contemplar lo señalado por la pregunta.</t>
  </si>
  <si>
    <t>Según la normativa vigente, toda institución debe mantener una continuidad razonable de sus procesos, de modo que su interrupción no afecte significativamente a los usuarios. Como parte de ese esfuerzo debe documentar y poner en práctica, en forma efectiva y oportuna, las acciones preventivas y correctivas necesarias con base en los planes de mediano y largo plazo de la organización, la evaluación e impacto de los riesgos y la clasificación de sus recursos de TI según su criticidad.</t>
  </si>
  <si>
    <t>Como medida de control, los usuario de la información y, en general, de las facilidades de TI, deben conocer las políticas establecidas por la institución, de manera que tengan seguridad sobre el rol que les compete y las responsabilidades correspondientes.</t>
  </si>
  <si>
    <t>Documentación de las regulaciones correspondientes.</t>
  </si>
  <si>
    <t>Los denunciantes deben tener certeza y seguridad de que la información que están planteando en una denuncia será debidamente resguardada y utilizada para los fines para los que se está suministrando. Las garantías referidas en la pregunta contribuyen a generar dicha certeza.</t>
  </si>
  <si>
    <t>Las regulaciones mencionadas en la pregunta son necesarias para orientar al denunciante sobre el tratamiento y el seguimiento que se dará a las denuncias.</t>
  </si>
  <si>
    <t>¿La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t>
  </si>
  <si>
    <t>Normativa interna respectiva, oficializada por la autoridad institucional pertinente.</t>
  </si>
  <si>
    <t>Las políticas se emiten con miras a la contratación, retención y actualización de personal idóneo. Pueden formar parte de otras regulaciones institucionales atinentes a la gestión de los recursos humanos.</t>
  </si>
  <si>
    <t>La publicación de los concursos permite que todos los interesados puedan participar y propicia la posibilidad de que la entidad seleccione a los mejores candidatos de entre un mayor número de individuos. Asimismo, contribuye a la transparencia institucional.  Por otra parte, la indicación de vínculos (hipervínculos o referencias a los encargados de desarrollar el concurso) hace más expedito el trámite.</t>
  </si>
  <si>
    <t>Documentación de los mecanismos que la institución utiliza.</t>
  </si>
  <si>
    <t>Las instituciones deben analizar si la presencia de un usuario en sus oficinas es necesaria para completar un trámite. Como medio para facilitar la prestación del servicio, es recomendable que, en los sitios de Internet, se disponga de formularios para que los usuarios realicen trámites que no requieran de esa presencia física, o para que los inicien y luego se presenten en las oficinas para finalizarlos. Con ese propósito, las páginas de Internet deben ser lo más amigables posible, de manera que permitan llevar a cabo las gestiones de una manera rápida y efectiva.</t>
  </si>
  <si>
    <t>La entidad debe disponer de mecanismos de canalización de aspectos tales como inconformidades, reclamos, consultas, denuncias, sugerencias o felicitaciones respecto de la forma o el contenido con el que se brinda un servicio, presentadas por las personas usuarias ante la institución. Tales mecanismos deben estar a disposición de los usuarios y de la ciudadanía en general, y la entidad debe controlar y registrar las manifestaciones que los usuarios le comuniquen por esos medios, así como la atención que les brinde la contraloría de servicios u otra unidad encargada de procesarlas.</t>
  </si>
  <si>
    <t>¿En la determinación y aplicación de los incrementos salariales por costo de vida se emplean mecanismos que consideren formalmente las estimaciones y supuestos de los ingresos?</t>
  </si>
  <si>
    <t>Corresponde al presupuesto ejecutado (línea 9.8); se copia automáticamente en la columna de respuestas.</t>
  </si>
  <si>
    <t>Considerar únicamente el incremento de partidas; no contemplar el decremento, pues el resultado sería cero.</t>
  </si>
  <si>
    <t>Cantidad total de metas contempladas en el plan anual operativo de la institución.</t>
  </si>
  <si>
    <t>Suma de presupuesto ordinario y cualesquiera variaciones efectuadas durante el año (presupuestos extraordinarios y modificaciones).</t>
  </si>
  <si>
    <t>Porcentaje del presupuesto vinculado directamente a metas contempladas en el plan.</t>
  </si>
  <si>
    <t>Ejecución presupuestaria total.</t>
  </si>
  <si>
    <t>Presupuesto ordinario (original).</t>
  </si>
  <si>
    <t>Sumas presupuestadas y asociadas con el plan de adquisiciones de la institución.</t>
  </si>
  <si>
    <t>Total ejecutado del plan de adquisiciones.</t>
  </si>
  <si>
    <t>Ejecución de gastos del período en cuestión.</t>
  </si>
  <si>
    <t>Corresponde a los ingresos percibidos (línea 9.13); se copia automáticamente en la columna de respuestas.</t>
  </si>
  <si>
    <t>Ingresos reales del período.</t>
  </si>
  <si>
    <t>Superávit previo incorporado en el presupuesto del año en cuestión.</t>
  </si>
  <si>
    <t>Si la evaluación tiene como resultado una nota, digítela. Si el resultado no es numérico, interprételo de manera que sea reportable mediante un porcentaje (por ejemplo, excelente = 100%).</t>
  </si>
  <si>
    <t>El modelo de madurez es una herramienta cuyo uso no es vinculante. Si la institución aplicó el modelo, digite el puntaje obtenido.</t>
  </si>
  <si>
    <t>Dato obtenido automáticamente como la suma de las tres líneas siguientes.</t>
  </si>
  <si>
    <t>Dato obtenido automáticamente como la suma del pasivo total y el patrimonio.</t>
  </si>
  <si>
    <t>Dato obtenido automáticamente restando al activo total los pasivos totales.</t>
  </si>
  <si>
    <t>Activos líquidos.</t>
  </si>
  <si>
    <t>El plan plurianual debe tener validez y estar en uso. Asimismo, debe estar actualizado de manera que permita asegurar la continuidad de las actividades y el logro de los objetivos. Aunque la pregunta no lo indica, el plan debe ser oficial, lo que implica que haya sido emitido o aprobado por el jerarca (la autoridad institucional pertinente), para lo cual debe constar el acto correspondiente.</t>
  </si>
  <si>
    <t>5.1</t>
  </si>
  <si>
    <t>5.2</t>
  </si>
  <si>
    <t>5.3</t>
  </si>
  <si>
    <t>5.4</t>
  </si>
  <si>
    <t>5.5</t>
  </si>
  <si>
    <t>5.6</t>
  </si>
  <si>
    <t>5.7</t>
  </si>
  <si>
    <t>5.8</t>
  </si>
  <si>
    <t>5.9</t>
  </si>
  <si>
    <t>5.10</t>
  </si>
  <si>
    <t>5.11</t>
  </si>
  <si>
    <t>5.12</t>
  </si>
  <si>
    <t>6.1</t>
  </si>
  <si>
    <t>6.2</t>
  </si>
  <si>
    <t>6.3</t>
  </si>
  <si>
    <t>6.4</t>
  </si>
  <si>
    <t>6.5</t>
  </si>
  <si>
    <t>6.6</t>
  </si>
  <si>
    <t>6.7</t>
  </si>
  <si>
    <t>6.8</t>
  </si>
  <si>
    <t>6.9</t>
  </si>
  <si>
    <t>6.10</t>
  </si>
  <si>
    <t>6.11</t>
  </si>
  <si>
    <t>6.12</t>
  </si>
  <si>
    <t>6.13</t>
  </si>
  <si>
    <t>6.14</t>
  </si>
  <si>
    <t>6.15</t>
  </si>
  <si>
    <t>6.16</t>
  </si>
  <si>
    <t>7.1</t>
  </si>
  <si>
    <t>7.2</t>
  </si>
  <si>
    <t>7.3</t>
  </si>
  <si>
    <t>7.4</t>
  </si>
  <si>
    <t>7.5</t>
  </si>
  <si>
    <t>7.6</t>
  </si>
  <si>
    <t>7.7</t>
  </si>
  <si>
    <t>7.8</t>
  </si>
  <si>
    <t>7.9</t>
  </si>
  <si>
    <t>7.10</t>
  </si>
  <si>
    <t>7.11</t>
  </si>
  <si>
    <t>7.12</t>
  </si>
  <si>
    <t>7.13</t>
  </si>
  <si>
    <t>8.1</t>
  </si>
  <si>
    <t>8.2</t>
  </si>
  <si>
    <t>8.3</t>
  </si>
  <si>
    <t>8.4</t>
  </si>
  <si>
    <t>8.5</t>
  </si>
  <si>
    <t>8.6</t>
  </si>
  <si>
    <t>8.7</t>
  </si>
  <si>
    <t>8.8</t>
  </si>
  <si>
    <t>8.9</t>
  </si>
  <si>
    <t>8.10</t>
  </si>
  <si>
    <t>8.11</t>
  </si>
  <si>
    <t>8.12</t>
  </si>
  <si>
    <t>8.13</t>
  </si>
  <si>
    <t>8.14</t>
  </si>
  <si>
    <t>8.15</t>
  </si>
  <si>
    <t>8.16</t>
  </si>
  <si>
    <t>8.17</t>
  </si>
  <si>
    <t>9.1</t>
  </si>
  <si>
    <t>9.2</t>
  </si>
  <si>
    <t>9.3</t>
  </si>
  <si>
    <t>9.4</t>
  </si>
  <si>
    <t>9.5</t>
  </si>
  <si>
    <t>9.6</t>
  </si>
  <si>
    <t>9.7</t>
  </si>
  <si>
    <t>9.8</t>
  </si>
  <si>
    <t>9.9</t>
  </si>
  <si>
    <t>9.10</t>
  </si>
  <si>
    <t>9.11</t>
  </si>
  <si>
    <t>9.12</t>
  </si>
  <si>
    <t>9.13</t>
  </si>
  <si>
    <t>9.14</t>
  </si>
  <si>
    <t>10.1</t>
  </si>
  <si>
    <t>10.2</t>
  </si>
  <si>
    <t>11.1</t>
  </si>
  <si>
    <t>11.2</t>
  </si>
  <si>
    <t>11.3</t>
  </si>
  <si>
    <t>11.4</t>
  </si>
  <si>
    <t>11.5</t>
  </si>
  <si>
    <t>11.6</t>
  </si>
  <si>
    <t>11.7</t>
  </si>
  <si>
    <t>11.8</t>
  </si>
  <si>
    <t>11.9</t>
  </si>
  <si>
    <t>11.10</t>
  </si>
  <si>
    <t>11.11</t>
  </si>
  <si>
    <t>11.12</t>
  </si>
  <si>
    <t>a. Describa la forma en que los objetivos estratégicos de TI están alineados con los objetivos estratégicos de la institución</t>
  </si>
  <si>
    <t>Plan estratégico de TI, con indicación del lugar donde se describe la alineación de los objetivos de TI con los institucionales</t>
  </si>
  <si>
    <t>Plan estratégico de TI, con indicación del lugar donde constan los mecanismos de medición</t>
  </si>
  <si>
    <t>c. Incluya fuentes de financiamiento, estrategias de adquisiciones y un presupuesto que esté vinculado con el presupuesto institucional que se presenta ante la CGR</t>
  </si>
  <si>
    <t>Plan estratégico de TI, con indicación del lugar donde se señalan las fuentes de financiamiento, las estrategias de adquisiciones y el presupuesto vinculado al que se presenta a la CGR</t>
  </si>
  <si>
    <t>Se cuenta con un modelo de arquitectura de la información que:</t>
  </si>
  <si>
    <t>a. Sea conocido y utilizado por el nivel gerencial de la institución.</t>
  </si>
  <si>
    <t>Documento probatorio de que el nivel gerencial conoce el modelo de arquitectura de la información.</t>
  </si>
  <si>
    <t>b. Caracterice los datos de la institución, aunque sea a nivel general.</t>
  </si>
  <si>
    <t>Modelo de Arquitectura de Información, con indicación del lugar donde se caracterizan los datos institucionales.</t>
  </si>
  <si>
    <t>Se cuenta con un modelo de plataforma tecnológica, que defina los estándares, regulaciones y políticas para la adquisición y operación de sus distintos componentes  (hardware, software, aplicaciones, servicios, etc.)</t>
  </si>
  <si>
    <t>Modelo de Plataforma Tecnológica, con indicación del lugar donde se definen los estándares, las regulaciones y las políticas atinentes</t>
  </si>
  <si>
    <t>¿Se han establecido los roles y responsabilidades de los funcionarios del departamento de TI o similar?</t>
  </si>
  <si>
    <t>Documento descriptivo de los roles y responsabilidades de esos funcionarios.</t>
  </si>
  <si>
    <t>Las TI utilizadas cuentan con las siguientes medidas para evitar las amenazas que conlleva su utilizacion para garantizarle al usuario su confidencialidad e integridad de la información:</t>
  </si>
  <si>
    <t>Captura de la página respectiva</t>
  </si>
  <si>
    <t>Mostrar la licencia del antivirus</t>
  </si>
  <si>
    <t>¿La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t>
  </si>
  <si>
    <t>¿La institución cuenta con un modelo de arquitectura de la información que:
a. Sea conocido y utilizado por el nivel gerencial de la institución?
b. Caracterice los datos de la institución, aunque sea a nivel general?</t>
  </si>
  <si>
    <t>¿La institución cuenta con un modelo de plataforma tecnológica que defina los estándares, regulaciones y políticas para la adquisición, operación y administración de la capacidad tanto de hardware como de software de plataforma?</t>
  </si>
  <si>
    <t>¿La institución cuenta con un modelo de aplicaciones (software) que defina los estándares para su desarrollo y/o adquisición?</t>
  </si>
  <si>
    <t>¿La institución cuenta con un modelo de entrega de servicio de TI que defina los acuerdos de nivel de servicio con los usuarios?</t>
  </si>
  <si>
    <t>¿Se ha oficializado en la institución un marco de gestión para la calidad de la información?</t>
  </si>
  <si>
    <t>¿La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t>
  </si>
  <si>
    <t>Aparte de identificar lo que se pretende lograr, el plan debe definir indicadores que permitan valorar y cuantificar su logro, así como los efectos tanto positivos como negativos y el impacto sobre la gestión institucional, así como en el cumplimiento de las metas y fines de la entidad.</t>
  </si>
  <si>
    <t>Ver la descripción de la pregunta 1.5. La vinculación del plan anual con el plurianual, pretende una integración que permita visualizar el impacto que los proyectos del año tienen sobre la ejecución del plan plurianual, así como si existe continuidad en los años siguientes.</t>
  </si>
  <si>
    <t>La metodología en cuestión debe contener los procedimientos a observar para definir, medir y ajustar los indicadores incorporados en los planes. Se requiere que haya sido oficializada.</t>
  </si>
  <si>
    <t>Se pretende conocer si las instituciones realizan su plan en alineación con el PND, que corresponde al instrumento donde se establecen las prioridades para lograr el desarrollo social del país, de manera que se logren consolidar esfuerzos conjuntos. La vinculación debe estar documentada, de manera que pueda identificarse de qué manera contribuye el plan anual a los contenidos pertinentes del PND.</t>
  </si>
  <si>
    <t>En pro del fortalecimiento del sistema de control interno y la gestión institucional, la entidad debe diseñar y ejecutar una estrategia para promover la ética entre el jerarca, los titulares subordinados y el resto de los funcionarios. Los tres asuntos mínimos contemplados en la pregunta deben integrarse en esa estrategia, la cual debe vincularse a los planes anuales para garantizar su ejecución en los períodos correspondientes.</t>
  </si>
  <si>
    <t>Existiendo una estrategia, es preciso que su ejecución se realice en los períodos correspondientes, y en consecuencia se mida el avance y se evalúen sus resultados, de manera que puedan emprenderse acciones correctivas y procederse con el fortalecimiento de la estrategia vigente o con el diseño de una que la remplace.</t>
  </si>
  <si>
    <t>Evaluar anualmente la gestión institucional permite determinar éxitos y retos en términos de si lo ejecutado corresponde a lo planeado desde diferentes perspectivas, y cómo ello contribuye al logro de la visión y la misión institucionales. Por consiguiente, los asuntos a considerar incluyen, entre otros, el cumplimiento de los planes y sus metas, los resultados de los indicadores correspondientes, y la forma como éstos contribuyen a los logros estratégicos pretendidos.</t>
  </si>
  <si>
    <t>Es importante que el jerarca conozca la evaluación de la gestión institucional con el fin de que esto le permita valorar la gestión y, cuando sea necesario, formular un replanteamiento estratégico, procurando anticipar las decisiones y las acciones ante eventuales obstáculos. También es importante que la apruebe, como reconocimiento de los resultados y del compromiso que ellos implican a futuro.</t>
  </si>
  <si>
    <t>El plan de mejoras se deriva de la medición de resultados y la detección oportuna de errores, en él se incluye la programación de las acciones concretas con las que la institución mitigará las debilidades. La aprobación del jerarca conlleva el compromiso de su implementación.</t>
  </si>
  <si>
    <t>La sistematización de información permite la integración, el ordenamiento y la clasificación, bajo determinados criterios, relaciones y categorías, de todo tipo de datos. En el caso de la planificación y el presupuesto, se tiene que el segundo expresa la primera de manera financiera; además, la integración de ambos procesos también permite una evaluación más completa de los resultados.</t>
  </si>
  <si>
    <t>El plan plurianual de programación financiera conlleva la previsión de los flujos de entradas y salidas de fondos, en un período de tiempo que normalmente es de 3 a 5 o más años.</t>
  </si>
  <si>
    <t>Siendo el presupuesto la expresión financiera del plan anual, debe existir vinculación entre el presupuesto, el plan anual y la programación financiera plurianual que sustenta las decisiones financieras respectivas. Por consiguiente, al formular el presupuesto, la institución debe contemplar las consideraciones básicas de la programación financiera plurianual, de manera que éstas se vean reflejadas.</t>
  </si>
  <si>
    <t>Egresos Devengado / Presupuesto Definitivo) * 100</t>
  </si>
  <si>
    <t>Determinar el efecto de las obligaciones pendientes del periodo anterior en los egresos actuales</t>
  </si>
  <si>
    <t>(Egreso Devengado(t-1)- Egreso Pagado(t-1)) / Presupuesto inicial(t)</t>
  </si>
  <si>
    <t>A mayor valor del indicador, mayor es el efecto de las obligaciones pendientes del periodo anterior</t>
  </si>
  <si>
    <t>Determinar la capacidad de la institución de cubrir sus pasivos a corto plazo.</t>
  </si>
  <si>
    <t>(Activo Corriente  / Pasivo Corriente)</t>
  </si>
  <si>
    <t>Una relación mayor o igual que uno es favorable</t>
  </si>
  <si>
    <t>Determinar la distribución de los Activos entre Productivos e Improductivos</t>
  </si>
  <si>
    <t>Activo Productivo  / Activos Totales  * 100</t>
  </si>
  <si>
    <t>A mayor valor del indicador se puede inferir una mayor eficiencia en el uso de los activos totales</t>
  </si>
  <si>
    <t xml:space="preserve">Medir la porción de activos financiados por deuda. </t>
  </si>
  <si>
    <t>Pasivo total  / Activo total  * 100</t>
  </si>
  <si>
    <t>A mayor valor del indicador se puede inferir una mayor proporción de los activos financiados con deuda</t>
  </si>
  <si>
    <t>Rango: 0 % a 100 %</t>
  </si>
  <si>
    <t>Porcentaje de Gastos Administrativos</t>
  </si>
  <si>
    <t>Determinar la eficiencia de la distribución del gasto en diversos aspectos</t>
  </si>
  <si>
    <t xml:space="preserve">GA institucionales / Utilidad Operacional Bruta                                   GA= “Gastos Administrativos” </t>
  </si>
  <si>
    <t>A mayor valor del indicador mayor es el gasto administrativo en relación con las utilidades.</t>
  </si>
  <si>
    <t>Respuestas SI</t>
  </si>
  <si>
    <t>Respuestas NO</t>
  </si>
  <si>
    <t>Respuestas NA</t>
  </si>
  <si>
    <t>Nota PLANIFICACIÓN</t>
  </si>
  <si>
    <t>Nota FINANCIERO CONTABLE</t>
  </si>
  <si>
    <t>Nota CONTROL INTERNO INSTITUCIONAL</t>
  </si>
  <si>
    <t>Nota CONTRATACIÓN ADMINISTRATIVA</t>
  </si>
  <si>
    <t>Nota PRESUPUESTO</t>
  </si>
  <si>
    <t>Nota TECNOLOGÍAS DE LA INFORMACIÓN</t>
  </si>
  <si>
    <t>Nota SERVICIO AL USUARIO</t>
  </si>
  <si>
    <t>Nota RECURSOS HUMANOS</t>
  </si>
  <si>
    <t>N°</t>
  </si>
  <si>
    <t>Pregunta</t>
  </si>
  <si>
    <t>Sector</t>
  </si>
  <si>
    <t>Sector PND</t>
  </si>
  <si>
    <t>Respuestas SI - Acumulado</t>
  </si>
  <si>
    <t>Respuestas NO - Acumulado</t>
  </si>
  <si>
    <t>Respuestas NA - Acumulado</t>
  </si>
  <si>
    <t>NOTA FINAL</t>
  </si>
  <si>
    <t xml:space="preserve">Eficacia en la ejecución del presupuesto del  Plan de Adquisiciones del periodo anterior </t>
  </si>
  <si>
    <t>Determinar la eficacia en la ejecución del presupuesto del  Plan de Adquisiciones del periodo anterior</t>
  </si>
  <si>
    <t>Monto devengado del Plan de Adquisiciones del año anterior /  Monto presupuestado para el Plan de Adquisiciones del periodo anterior</t>
  </si>
  <si>
    <t>A mayor valor del indicador mayor es la eficacia en la ejecución.</t>
  </si>
  <si>
    <t>1.</t>
  </si>
  <si>
    <t>Gestión financiero-contable</t>
  </si>
  <si>
    <t>3.</t>
  </si>
  <si>
    <t>a.</t>
  </si>
  <si>
    <t>b.</t>
  </si>
  <si>
    <t>c.</t>
  </si>
  <si>
    <t>Contratación administrativa</t>
  </si>
  <si>
    <t>Tecnologías de la información</t>
  </si>
  <si>
    <t>Recursos humanos</t>
  </si>
  <si>
    <t>Al responder las preguntas, se obtendrán dos resultados:</t>
  </si>
  <si>
    <t>9.</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</si>
  <si>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</si>
  <si>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Documento(s) donde consten los mecanismos y se compruebe su aplicación.</t>
  </si>
  <si>
    <t>Documento donde se establece la metodología, oficializada por la autoridad institucional pertinente.</t>
  </si>
  <si>
    <t>Documento probatorio de que el jerarca conoció y aprobó la evaluación de la gestión institucional en las fechas indicadas. Normalmente, este documento se incorpora al inicio de la evaluación.</t>
  </si>
  <si>
    <t>Plan de mejora elaborado a partir de la evaluación anual de la gestión, oficializado por la autoridad institucional competente.</t>
  </si>
  <si>
    <t>Imagen de la sección respectiva de la página de Internet de la Institución</t>
  </si>
  <si>
    <t>La publicación de los planes y la evaluación indicados permite que los ciudadanos accedan a información sobre las actividades que pretende desarrollar cada institución y de los resultados derivados de su gestión. Los documentos pueden publicarse --idealmente-- en la página de Internet de la entidad, o bien en otra página en la que puedan ser consultados de manera directa (sin necesidad de consultas ni búsquedas complicadas). También son aceptables otros medios de divulgación, como la publicación de documentos impresos a disposición de cualquier ciudadano.</t>
  </si>
  <si>
    <t>Existen diferentes marcos aplicables según el tipo de institución. La adopción debe estar oficializada por el acuerdo del jerarca, en el que además ordene el inicio de las acciones para realizar el ajuste a la normativa o regulación pertinente.</t>
  </si>
  <si>
    <t>¿Se cuenta con mecanismos para reconocer, prevenir y tratar situaciones eventualmente contrarias a la ética?</t>
  </si>
  <si>
    <t>Documentación de los mecanismos</t>
  </si>
  <si>
    <t>¿La estructura institucional (organigrama) está formalmente definida y documentada?</t>
  </si>
  <si>
    <t>Organigrama y reglamento orgánico actualizados</t>
  </si>
  <si>
    <t>¿Se ha preparado, oficializado y actualizado en los últimos cinco años una documentación de los principales procesos que se ejecutan en la institución?</t>
  </si>
  <si>
    <t>Manual de procesos u otra documentación atinente, emitido por la máxima autoridad</t>
  </si>
  <si>
    <t>¿Se ha preparado, oficializado y actualizado en los últimos cinco años un manual de puestos o similar que identifique las responsabilidades de los funcionarios, así como las líneas de autoridad y reporte correspondientes?</t>
  </si>
  <si>
    <t>Manual de puestos</t>
  </si>
  <si>
    <t>¿En los últimos cinco años, la institución se ha sometido a una auditoría de la ética institucional, ya sea por parte de la propia administración, de la auditoría interna o de un sujeto externo?</t>
  </si>
  <si>
    <t>NO</t>
  </si>
  <si>
    <t>Informe de la auditoría de la ética realizada</t>
  </si>
  <si>
    <t>¿Se evaluó en el periodo anterior al 100% de los funcionarios?</t>
  </si>
  <si>
    <t>Manual (del usuario) del sistema.</t>
  </si>
  <si>
    <t>El plan contable es una herramienta del proceso de contabilidad que debe contener en su estructura los aspectos necesarios para llevar a cabo la ejecución efectiva de los procesos relacionados con la contabilidad de la institución. La aprobación del plan contable por las autoridades institucionales pertinentes le da validez y promueve su efectiva aplicación. Es posible que la entidad adopte un plan contable emitido por una autoridad externa. En todos los casos, debe exitir evidencia de la aprobación y de la orden de aplicación del plan, emitida por la autoridad institucional competente.</t>
  </si>
  <si>
    <t>Manual vigente y oficializado; debe constar el acto de oficialización respectivo.</t>
  </si>
  <si>
    <t>El manual referido delimita las funciones y describe los procedimientos adoptados por la institución para llevar a cabo el proceso financiero-contable. Debe estar actualizado considerando los puestos de trabajo existentes en la institución; igualmente, se requiere su oficialización mediante la aprobación por la autoridad institucional competente según el ordenamiento que aplique a la entidad.</t>
  </si>
  <si>
    <t>Libros de contabilidad o autorización para el uso de los registros electrónicos correspondientes y sus anotaciones.</t>
  </si>
  <si>
    <t>Los libros contables reflejan los hechos con trascendencia en la realidad económica de la empresa a lo largo de un período de tiempo o al final de él. Se requiere su oportuna actualización en aras de su utilidad para la toma de decisiones y la conducción de la entidad.</t>
  </si>
  <si>
    <t>Al emitir estados financieros mensuales se puede llevar un control de la continuidad de las operaciones, visualizar la orientación económica de la institución y propiciar la detección oportuna de errores y omisiones. La fecha de emisión no debería ser más allá de la mitad del mes posterior correspondiente, en procura de la oportunidad de los estados financieros mensuales para su uso en la toma de decisiones.</t>
  </si>
  <si>
    <t>Resolución, acuerdo o acta donde conste la aprobación de los estados financieros por parte del jerarca.</t>
  </si>
  <si>
    <t>Estados financieros mensuales correspondientes a los últimos tres meses.</t>
  </si>
  <si>
    <t>El máximo jerarca debe conocer los estados financieros como parte de sus responsabilidades y competencias para la toma efectiva de las decisiones y para la emisión de las instrucciones que resulten pertinentes. Su aprobación constituye un acto de reconocimiento y aceptación de los datos reportados. Debe observarse cualquier regulación que determine el plazo de aprobación correspondiente; de no existir ésta, la institución debe definir lo que proceda.</t>
  </si>
  <si>
    <t>¿Se publican los estados financieros del final del período en la página de Internet de la institución, a más tardar en el mes posterior a su aprobación por el jerarca?</t>
  </si>
  <si>
    <t>La auditoría constituye un mecanismo para prevenir, detectar y corregir los riesgos de fraude asociados a los procesos más sensibles de la institución. El auditor debe aplicar los procedimientos pertinentes para esa auditoría específica. El estudio puede ser efectuado por la auditoría interna de la entidad o por un profesional externo contratado por la institución con ese propósito.</t>
  </si>
  <si>
    <t>Código de ética o similar debidamente oficializado mediante el acto de emisión o adopción por el jerarca institucional.</t>
  </si>
  <si>
    <t>Se refiere a la elaboración, adopción y divulgación de un código de ética u otro instrumento similar, que estipule el conjunto de valores, normas y principios deseables en la institución. El código puede ser elaborado por la propia entidad o bien adoptarse de una fuente externa congruente con la actividad institucional o que la supervise. En cualquier caso, debe existir evidencia de que la emisión o adopción fue oficializada por el jerarca.</t>
  </si>
  <si>
    <t>Idealmente, los mecanismos deben ponerse de manifiesto en políticas o regulaciones internas. Además, pueden incluir talleres de valores, actividades de integración, esfuerzos de divulgación continua de la conducta que debe mantener un funcionario ético, evaluaciones del comportamiento ético, capacitación a nuevos funcionarios, así como medidas de protección a los funcioarios cuando hagan una denuncia sobre alguna acción incorrecta.</t>
  </si>
  <si>
    <t>Documentación de los mecanismos, los cuales deben haber sido oficializados por la autoridad institucional competente.</t>
  </si>
  <si>
    <t>Informe de la auditoría de la ética efectuada.</t>
  </si>
  <si>
    <t>La auditoría de la ética consiste en el proceso sistemático, objetivo y profesional, que estudia el funcionamiento y la efectividad del marco institucional en materia ética, con el propósito de contribuir a su fortalecimiento. De acuerdo con el alcance que se defina, la auditoría de la ética podría referirse en forma integral a dicho marco, o en forma particular a uno de sus tres componentes, a saber: programa ético, ambiente ético e integración de la ética en los sistemas de gestión.</t>
  </si>
  <si>
    <t>¿En los últimos cinco años, la entidad se ha sometido a una auditoría de la gestión ética institucional, ya sea por parte de la propia administración, de la auditoría interna o de un sujeto externo?</t>
  </si>
  <si>
    <t>¿La institución ejecutó, durante el año anterior o el actual, un ejercicio de valoración de los riesgos que concluyera con la documentación y comunicación de esos riesgos?</t>
  </si>
  <si>
    <t>Regulaciones institucionales para la atención de quejas y denuncias.</t>
  </si>
  <si>
    <t>¿Existen políticas acerca del tiempo máximo para el trámite de los asuntos o prestación del servicio?</t>
  </si>
  <si>
    <t>Regulaciones institucionales sobre plazos para atención de gestiones</t>
  </si>
  <si>
    <t>¿Se cuenta con una contraloría de servicios?</t>
  </si>
  <si>
    <t>Documento que dispone la creación de la contraloría de servicios o determina sus funciones</t>
  </si>
  <si>
    <t>Instrumento utilizado para medir la gestión de la Contraloría de Servicios.</t>
  </si>
  <si>
    <t>¿Se cuenta con una página web institucional actualizada al menos en el último mes?</t>
  </si>
  <si>
    <t>¿Con base en la valoración de riesgos, la entidad analizó los controles en operación para eliminar los que han perdido vigencia e implantar los que sean necesarios frente a la dinámica institucional?</t>
  </si>
  <si>
    <t>¿La institución ha promulgado normativa interna respecto de la rendición de cauciones por parte de los funcionarios que la deban hacer?</t>
  </si>
  <si>
    <t>¿Se formuló  e implementó un plan de mejoras con base en los resultados de la autoevaluación del sistema de control interno ejecutada?</t>
  </si>
  <si>
    <t>Con la inducción se proporcionan a los nuevos funcionarios datos básicos sobre los antecedentes y la naturaleza de la institución, su visión, su misión, sus objetivos, su perfil del desempeño, sus horarios, los días de pago, sus funciones, su estructura, sus políticas de personal, las prestaciones y los beneficios que ofrece, entre otros datos que necesiten para la realización de las actividades de una manera satisfactoria. Este proceso de inducción debe realizarse de manera periódica, con base en un programa defina oportunidad, contenidos y otros factores que resulten pertinentes para su conducción eficaz y eficiente.</t>
  </si>
  <si>
    <t>Plan de capacitación oficializado e informe de avance de su ejecución.</t>
  </si>
  <si>
    <t>El plan de capacitación tiene como propósito general identificar acciones de capacitación para preparar e integrar al recurso humano en el proceso productivo, mejorar destrezas, aclarar inquietudes, eliminar vicios y disminuir errores, todo ello mediante el suministro de conocimientos y el desarrollo de habilidades y actitudes necesarias para el mejor desempeño en el trabajo. Para determinar el éxito de su implementación, debe realizarse el seguimiento correspondiente.</t>
  </si>
  <si>
    <t>La medición del desempeño es el procedimiento mediante el cual se mide y valora la conducta profesional y el rendimiento o el logro de resultados, utilizando criterios de transparencia, objetividad, imparcialidad y no discriminación, los que deben aplicarse sin menoscabo de los derechos de los empleados públicos. A los efectos, la institución debe definir y oficializar los procedimientos que utilizará.</t>
  </si>
  <si>
    <t>Procedimientos para la medición del desempeño de los funcionarios, debidamente oficializados por la autoridad institucional pertinente.</t>
  </si>
  <si>
    <t>¿Se tienen claramente definidos los procedimientos para la medición del desempeño de los funcionarios?</t>
  </si>
  <si>
    <t>¿Se evaluó, en el periodo al que se refiere el IGI, el desempeño de por lo menos al 95% de los funcionarios?</t>
  </si>
  <si>
    <t>El establecemiento formal de una proveeduría conlleva la designación de una unidad como la única competente para tramitar los procedimientos de contratación administrativa, asesorar a los otros departamentos en la materia, realizar los procesos de almacenamiento y distribución de bienes y llevar un inventario permanente.</t>
  </si>
  <si>
    <t>La conducción exitosa de cada etapa del proceso de contratación administrativa requiere su estandarización en la normativa interna sobre el tema, a fin de gestionar los riesgos que podrían afectarlas y de servir como referencia para los funcionarios responsables de su ejecución. Debidamente fundamentado en la ley de contratación administrativa, o en sus principios, los órganos y entes deben emitir los reglamentos complementarios en donde se disponga lo que corresponda para asegurar el mejor desempeño de las actividades propias de la contratación administrativa.</t>
  </si>
  <si>
    <t>¿La institución incorpora en sus metodologías de evaluación de ofertas, una definición de los límites máximos y minimos de los precios aceptables para los bienes y servicios que adquirirá? (Si la institución está sujeta al Reglamento de Contratación Administrativa, considere como referencia el artículo 30 de ese reglamento.)</t>
  </si>
  <si>
    <t>¿La normativa interna en materia de contratación administrativa incluye regulaciones específicas sobre reajuste de precios?</t>
  </si>
  <si>
    <t xml:space="preserve">¿La institución utiliza medios electrónicos (e-compras) que generen información que la ciudadanía pueda accesar, en relación con el avance de la ejecución del plan o programa de adquisiciones? </t>
  </si>
  <si>
    <t>¿La información institucional está sistematizada de manera que integre los procesos de planificación, presupuesto y evaluación?</t>
  </si>
  <si>
    <t>¿Se dispone de libros contables electrónicos o físicos (Diario, Mayor, Inventario y Balances) para el registro y control de las operaciones o transacciones financieras, actualizados a más tardar en el mes posterior a la obtención de los datos correspondientes?</t>
  </si>
  <si>
    <t>¿Se discuten y valoran periódicamente con el jerarca los resultados de los informes de ejecución presupuestaria?</t>
  </si>
  <si>
    <t>En su condición de máxima autoridad institucional, el jerarca debe tener conocimiento de la ejecución presupuestaria y decidir lo que corresponda. El análisis periódico de los resultados plasmados en los informes mencionados en la pregunta, le permite alcanzar dicho conocimiento y emprender u ordenar las acciones pertinentes.</t>
  </si>
  <si>
    <t>¿Se verifica anualmente que la liquidación presupuestaria tenga correlación con la información de la contabilidad financiera patrimonial?</t>
  </si>
  <si>
    <t>Índice de Gestión Institucional del Sector Público</t>
  </si>
  <si>
    <t>Nombre de la entidad:</t>
  </si>
  <si>
    <t>Indique el tipo de institución por sector económico:</t>
  </si>
  <si>
    <t>Sector No Financiero</t>
  </si>
  <si>
    <t>CRITERIO</t>
  </si>
  <si>
    <t>RESPUESTA</t>
  </si>
  <si>
    <t>DOCUMENTOS</t>
  </si>
  <si>
    <t>OBSERVACIONES</t>
  </si>
  <si>
    <t>PLANIFICACIÓN</t>
  </si>
  <si>
    <t>Documentación</t>
  </si>
  <si>
    <t xml:space="preserve"> ¿Se dispone en la institución de una declaración de misión, visión y valores formalmente promulgada por el jerarca?</t>
  </si>
  <si>
    <t>SI</t>
  </si>
  <si>
    <t>Declaración de misión, visión y valores institucionales</t>
  </si>
  <si>
    <t>¿La institución cuenta con un plan estratégico o similar vigente y actualizado en los últimos años?</t>
  </si>
  <si>
    <t>Plan estratégico vigente</t>
  </si>
  <si>
    <t>¿La institución cuenta con un plan anual vigente?</t>
  </si>
  <si>
    <t>Plan anual  vigente</t>
  </si>
  <si>
    <t xml:space="preserve">¿En el plan anual se incorporan acciones que están vinculadas con el Plan Nacional de Desarrollo? </t>
  </si>
  <si>
    <t>Matriz Anual de Programación Institucional (MAPI)</t>
  </si>
  <si>
    <t>¿El plan anual  contiene indicadores que midan el cumplimiento de las metas establecidas?</t>
  </si>
  <si>
    <t>Catálogo de Indicadores de gestión vigente</t>
  </si>
  <si>
    <t xml:space="preserve">¿Participan las diferentes unidades organizacionales en la elaboración del plan estratégico o similar? </t>
  </si>
  <si>
    <t>Memorado o comunicados respectivos</t>
  </si>
  <si>
    <t>¿Los encargados de la elaboración del Plan Anual Operativo han recibido capacitación sobre planificación en los últimos tres años?</t>
  </si>
  <si>
    <t>Comprobante de capacitación o de asistencia a la misma</t>
  </si>
  <si>
    <t>FINANCIERO-CONTABLE</t>
  </si>
  <si>
    <t>¿Se ha adoptado un marco técnico contable acorde con normas internacionales de contabilidad u otras regulaciones pertinente (NICSP, NIIF, normas de CONASSIF)?</t>
  </si>
  <si>
    <t>Acuerdo o acto de adopción por parte del órgano directivo o jerarca según corresponda</t>
  </si>
  <si>
    <t xml:space="preserve">¿Se cuenta con un plan contable formalmente aprobado por las autoridades institucionales pertinentes que contenga: </t>
  </si>
  <si>
    <t>a) Catálogo de cuentas</t>
  </si>
  <si>
    <t>Plan contable</t>
  </si>
  <si>
    <t>b) Manual descriptivo de cuentas</t>
  </si>
  <si>
    <t>c) Politicas contables</t>
  </si>
  <si>
    <t>d) Estructura de los estados financieros</t>
  </si>
  <si>
    <t>¿Existe un manual de procedimientos vigente y oficializado para orientar e instruir al funcionario en la preparación de la contabilidad financiera?</t>
  </si>
  <si>
    <t>Resultado</t>
  </si>
  <si>
    <t>Efic</t>
  </si>
  <si>
    <t>Transp</t>
  </si>
  <si>
    <t>X</t>
  </si>
  <si>
    <t>Anti-C</t>
  </si>
  <si>
    <t>Transparencia</t>
  </si>
  <si>
    <t>Eficiencia</t>
  </si>
  <si>
    <t>Publicar el plan anual de adquisiciones y mantenerlo  actualizado con la oportunidad debida, es una buena práctica que fortalece la transparencia de la institución para con el público en general.</t>
  </si>
  <si>
    <t>La evaluación de marras permite verificar el cumplimiento y el éxito de las adquisiciones realizadas frente al plan estratégico original, en términos de su contribución al logro de la estrategia organizacional.</t>
  </si>
  <si>
    <t>Con miras a su eficacia, la evaluación de la ejecución del plan de adquisiciones y las sesiones de lecciones aprendidas debe tener como producto colateral un plan de mejoras que contemple las acciones a emprender por parte de la institución a fin de modificar prácticas o procedimientos que no están siendo efectivos en el proceso de adquisición y, de igual forma, a fortaler aquellas prácticas que están dando  resultados positivos.</t>
  </si>
  <si>
    <t>Estadística sobre evaluación del desempeño de los funcionarios correspondiente al año refefido en el IGI.</t>
  </si>
  <si>
    <t>Documentación de las medidas vigentes en la institución para fortalecer el desempeño de los funcionarios.</t>
  </si>
  <si>
    <t>¿La institución cuenta con medidas para fortalecer el desempeño de los funcionarios, con base en los resultados de la evaluación respectiva?</t>
  </si>
  <si>
    <t xml:space="preserve">La institución debe implantar medidas para fortalecer el desempeño de los funcionarios. Éstas pueden incluir las relativas a propiciar un buen ambiente de trabajo, trabajar por objetivos, fomentar la participación, asignar reconocimientos (no necesariamente monetarios), promover la igualdad de trato, dar retroalimentación, realizar actividades de motivación, entre otras. </t>
  </si>
  <si>
    <t>Estadística sobre cantidad de funcionarios obligados a presentar la declaración jurada de bienes y cantidad de quienes cumplieron con ese deber.</t>
  </si>
  <si>
    <t>Quienes estén sujetos a la presentación de la  declaración jurada de bienes, deben satisfacer ese deber en la fecha determinada por el ordenamiento. Puesto que las instituciones deben garantizar razonablemente el cumplimiento de las obligaciones legales en el desarrollo de sus actividades, les corresponde asegurarse de que sus funcionarios observen este requerimiento jurídico, para lo que deben establecer alguna actividad de control sobre el particular, independientemente de las actividades de fiscalización que la CGR efectúe en relación con los funcionarios omisos.</t>
  </si>
  <si>
    <t>¿La entidad aplica algún instrumento para medir el clima organizacional al menos una vez al año?</t>
  </si>
  <si>
    <t>Instrumento utilizado por la institución para medir el clima organizacional, con indicación de la periodicidad de su aplicación.</t>
  </si>
  <si>
    <t>La medición del clima organizacional aporta elementos de decisión con miras a la mejora continua de los procesos, de la la satisfacción y el sentido de pertenencia de los empleados y otros factors que inciden sobre el ambiente de control y, en general, sobre la gestión institucional. Es preciso que toda entidad realice una evaluación o medición de dicho clima, al menos una vez al año, utilizando uno o más instrumentos idóneos en sus circunstancias.</t>
  </si>
  <si>
    <t>Plan de mejora elaborado con base en la última medición del clima organizacional realizada.</t>
  </si>
  <si>
    <t>Los planes de mejora incorporan todas las actividades por desarrollar con el fin de aminorar aquellas situaciones contraria a un buen clima organizacional, detectadas a partir de la evaluación de éste.</t>
  </si>
  <si>
    <t>La publicación de esta información configura a una sana práctica para propiciar la transparencia institucional respecto de los puestos y sus remuneraciones, entre otros datos básicos atinentes al recurso humano.</t>
  </si>
  <si>
    <t>La publicación de esta información configura sana práctica, tendente a generar transparencia frente a la ciudadanía respecto de quienes ocupan los mandos institucionales. La pregunta no indica hasta qué nivel de puestos corresponde considerar, pues compete a cada entidad definir lo pertinente. Además, no se requiere una publicación de asuntos que puedan atentar contra el derecho de intimidad de los funcionarios, sino solamente lo atinente a sus atestados académicos (formación profesional) y de experiencia (puestos relevantes que han desempeñado).</t>
  </si>
  <si>
    <t>La importancia de valorar los riesgos anualmente radica en que los riesgos son cambiantes, por eso se estima necesario tener en operación el SEVRI y ejecutar sus 7 actividades, con el fin de determinar medidas para gestionar los riesgos relevantes y sus eventuales impactos. Además, se requiere que los participantes en el proceso de valoración de riesgos documenten lo actuado y sus resultados, y que lo comuniquen oportunamente a quienes corresponda.</t>
  </si>
  <si>
    <t>Las medidas de administración de riesgos determinadas mediante la operación del SEVRI son la base para el establecimiento de las actividades de control, pues éstas tienen entre sus características la de responder al riesgo. La actualización de controles contribuye a eliminar o cambiar los que son inadecuados, obsoletos, inoperantes o poco efectivos.</t>
  </si>
  <si>
    <t>De acuerdo con la normativa vigente, la caución tiene como finalidad garantizar el resarcimiento de eventuales daños y perjuicios que el caucionante responsable pueda producir al patrimonio de la institución, sin que ello limite la eventual responsabilidad civil, y sólo podrá ser admitida mediante la constitución de un seguro o póliza de fidelidad. Corresponde a la institución normar internamente los detalles para la rendición de cauciones, pues la normativa es de carácter general.</t>
  </si>
  <si>
    <t>La normativa vigente en materia de control interno indica que el jerarca y los titulares subordinados, según sus competencias, deben establecer los mecanismos necesarios para la asignación, el giro, el seguimiento y el control del uso de los fondos que la institución conceda a sujetos privados. Lo anterior, para asegurar el debido cumplimiento del destino legal y evitar abusos, desviaciones o errores en el empleo de tales fondos.</t>
  </si>
  <si>
    <t>Normativa sobre traslado de recursos.</t>
  </si>
  <si>
    <t>Documentación que comprueba la comunicación a la máxima autoridad.</t>
  </si>
  <si>
    <t>Normativa interna sobre cauciones.</t>
  </si>
  <si>
    <t>Documentación de resultados de la revisión y de las acciones emprendidas.</t>
  </si>
  <si>
    <t>Documentos resultantes de la valoración y de las medidas adoptadas.</t>
  </si>
  <si>
    <t>Documentación de los componentes.</t>
  </si>
  <si>
    <t>Informe de resultados de la autoevaluación.</t>
  </si>
  <si>
    <t>Para que la autoevaluación del sistema de control interno se considere completa, las oportunidades de mejora identificadas deben incorporarse en un plan de mejora que también identifique a los responsables de su implementación y defina los plazos para ésta. El plan debe ser aprobado y oficializado por el jerarca, y su ejecución debe ser objeto de seguimiento. Igualmente, al finalizar la ejecución del plan de mejoras, debe analizarse su resultado.</t>
  </si>
  <si>
    <t>Plan de mejoras elaborado a partir de los resultados de la autoevaluación de sistema de control interno, e informe sobre el avance de su ejecución.</t>
  </si>
  <si>
    <t>Manual de puestos o similar, actualizado y oficializado.</t>
  </si>
  <si>
    <t>Un manual de puestos o similar (manual de descripción de puestos, manual de cargos, manual de perfil de puestos, manual de funciones y competencias, entre otras denominaciones) especifica las actividades que debe cumplir el titular de cada puesto e identifica al superior al cual debe rendir cuentas. En toda institución debe disponerse de una regulación de ese tipo, debidamente actualizada (cuando se haya visto afectada por reestructuraciones, reformas u otras situaciones que requieran su modificación), así como aprobada por el jerarca y comunicada a todos los funcionarios.</t>
  </si>
  <si>
    <t>Documentación de resultados de la revisión de los procesos institucionales y de las acciones emprendidas.</t>
  </si>
  <si>
    <t>Corresponde a un deber del jerarca y los titulares subordinados presentar, cuando corresponda, un informe de fin de gestión y realizar la entrega formal del ente o el órgano a su sucesor, de acuerdo con las directrices emitidas por la CGR y por los entes y órganos competentes de la administración activa. La normativa vigente requiere, además, que dichos informes se publiquen para conocimiento de la ciudadanía, preferentemente en la página de Intenet de la entidad.</t>
  </si>
  <si>
    <t>Los incrementos salariales deben estar sustentados en estudios técnicos que revelen la forma en que se llevaron a cabo las estimaciones y permitan determinar si la entidad estará en capacidad de afrontar las obligaciones que los aumentos implicarán en períodos futuros. Este análisis debe contemplarse incluso si la institución aplica los incrementos determinados por el Poder Ejecutivo, para tener una seguridad razonable sobre su capacidad para afrontarlos.</t>
  </si>
  <si>
    <t>Documentación de los mecanismos utilizados para los propósitos de la pregunta.</t>
  </si>
  <si>
    <t>Plan oficial de sucesión.</t>
  </si>
  <si>
    <t>Políticas oficializadas y estadística del disfrute de vacaciones, con indicación de la proporción de funcionarios que cumplen el requerimiento de disfrute de al menos tres días en fechas diferentes a las de vacaciones colectivas.</t>
  </si>
  <si>
    <t>¿La entidad ha efectuado en los últimos cinco años una revisión y adecuación de sus procesos para fortalecer su ejecución, eliminar los que han perdido vigencia e implantar los que sean necesarios frente a la dinámica institucional?</t>
  </si>
  <si>
    <t>¿La institución publica en su página de Internet o por otros medios, para conocimiento general, las actas o los acuerdos del jerarca, según corresponda, a más tardar en el mes posterior a su firmeza?</t>
  </si>
  <si>
    <t>¿Se ha establecido formalmente una proveeduría u otra unidad que asuma el proceso de contratación administrativa?</t>
  </si>
  <si>
    <t>¿Se cuenta con normativa interna para regular los diferentes alcances de la contratación administrativa en la entidad, con respecto a las siguientes etapas?:
a. Planificación
b. Procedimientos
c. Aprobación interna de contratos
d. Seguimiento de la ejecución de contratos</t>
  </si>
  <si>
    <t>Reglamento orgánico o similar, con indicación de la existencia de la proveeduría o similar y de las funciones que realiza.</t>
  </si>
  <si>
    <t>Normativa interna sobre contratación administrativa que contemple las etapas señaladas en la pregunta.</t>
  </si>
  <si>
    <t>Normativa interna que regule lo indicado por la pregunta.</t>
  </si>
  <si>
    <t>Una correcta definición de los roles, responsabilidades y coordinaciones, permite que el proceso de contratación sea expedito y con estándares de calidad. A los efectos, debe contarse con normativa interna sobre los procesos y procedimientos correspondientes.</t>
  </si>
  <si>
    <t>Todo proceso debe tener plazos definidos mediante regulaciones internas, de manera que se logre estimar y estandarizar el tiempo que podría requerir un funcionario o equipo en la realización de las diferentes contrataciones.</t>
  </si>
  <si>
    <t>Documentación oficializada de la definición de plazos.</t>
  </si>
  <si>
    <t>Registro de proveedores actualizado.</t>
  </si>
  <si>
    <t>Identificación de inhabilitaciones debidamente incorporads en el registro de proveedores de la institución.</t>
  </si>
  <si>
    <t>Toda institución debe tener un registro de proveedores y de personas físicas y jurídicas que cumplan con los requisitos establecidos para las contrataciones. En aras de su utilidad, dicho registro debe mantenerse permanentemente actualizado.</t>
  </si>
  <si>
    <t>Como parte de la actualización del registro institucional de proveedores, es necesario que se incorporen las inhabilitaciones que correspondan, a fin de que la entidad pueda discriminar entre los proveedores y abstenerse de realizar contrataciones con los que se encuentren impedidos de participar en esos procesos.</t>
  </si>
  <si>
    <t>Plan o programa de adquisiciones.</t>
  </si>
  <si>
    <t>El plan o programa en cuestión constituye un detalle de las adquisiciones que una entidad planea realizar en un período anual. En procura de su utilidad, el plan o programa debe contener la información mínima de conformidad con la normativa que aplique a la institución, incluyendo las justificaciones de contratación en cantidad, calidad, uso, responsables, montos, entre otros.</t>
  </si>
  <si>
    <t>Metodologías de evaluación de ofertas, con indicación de lo requerido.</t>
  </si>
  <si>
    <t>La definición de precios máximos y mínimos para las contrataciones que se realicen previene la aplicación de precios ruinosos o excesivos que puedan ser perjuiciales para el proveedor, para la institución y para la ciudadanía en general. Por tal razón, es indispensable que los precios de referencia indicados se incorporen en las metodologías de evaluación respectivas.</t>
  </si>
  <si>
    <t>Normativa interna con indicación de lo requerido.</t>
  </si>
  <si>
    <t>Las regulaciones jurídicas en materia de reajuste de precios deben reflejarse en la normativa interna de la institución, a fin de asegurar que los responsables del proceso de contratación administrativa conozcan la manera en que tales regulaciones se aplican en los procesos institucionales.</t>
  </si>
  <si>
    <t>Indique la nota obtenida en la última evaluación de satisfacción de los usuarios respecto al servicio que presta la institución;  si NO realizó la evaluación indíquelo con un cero (0).</t>
  </si>
  <si>
    <t>Si esa institución aplicó el "Modelo de madurez del sistema de control interno institucional", digite la nota obtenida. De lo contrario, digite: "NO APLICA"</t>
  </si>
  <si>
    <t>INFORMACION CONTABLE</t>
  </si>
  <si>
    <t>DISPONIBLES</t>
  </si>
  <si>
    <t>&lt;---Si no cuenta con información contable, seleccione "NO DISPONIBLES". Si la razón de ello es que la institución no debe preparar estados financieros de forma directa, seleccione "NO APLICA"</t>
  </si>
  <si>
    <t>Detalle</t>
  </si>
  <si>
    <t>ACTIVO TOTAL</t>
  </si>
  <si>
    <t>Activo Corriente</t>
  </si>
  <si>
    <t>Otros Activos</t>
  </si>
  <si>
    <t>Activo Fijo</t>
  </si>
  <si>
    <t>PASIVO Y PATRIMONIO</t>
  </si>
  <si>
    <t>PASIVO TOTAL</t>
  </si>
  <si>
    <t>¿Existe un manual de procedimientos que regule cada fase del proceso presupuestario, los plazos y los roles de los participantes?</t>
  </si>
  <si>
    <t>¿Se publica en la página de Internet de la institución el presupuesto anual de la entidad, a más tardar en el mes posterior a su aprobación?</t>
  </si>
  <si>
    <t>¿La institución ha establecido algún control que imposibilite el financiamiento de gastos corrientes con ingresos de capital?</t>
  </si>
  <si>
    <t>Documentación para el expediente</t>
  </si>
  <si>
    <t>Indicadores en el plan plurianual institucional.</t>
  </si>
  <si>
    <t>Indicadores en el plan anual institucional.</t>
  </si>
  <si>
    <t>Documentación de las acciones vinculadas con el PND.</t>
  </si>
  <si>
    <t>Documentación de la estrategia de incorporación y fortalecimiento de la ética y de prevención del fraude y la corrupción.</t>
  </si>
  <si>
    <t>Informe de seguimiento de la estrategia a que se refiere el punto 1.9.</t>
  </si>
  <si>
    <t>Reportes sobre seguimiento de  indicadores del plan institucional, incorporados en la evaluación de la gestión institucional.</t>
  </si>
  <si>
    <t>Resolución o acuerdo de la autoridad institucional competente, donde se adopta el marco contable respectivo y se ordena el inicio de las acciones pertinentes para el ajuste en un plazo determinado.</t>
  </si>
  <si>
    <t>Plan plurianual de programación financiera oficializado por la autoridad institucional competente.</t>
  </si>
  <si>
    <t>La declaración de misión, visión y valores define la labor o la razón de ser de la institución, las metas que pretende conseguir y los principios sobre los que se asienta la cultura institucional, respectivamente. Se requiere un compromiso activo del jerarca en la construcción, comunicación e instauración y formación de la declaración, que concluye con su promulgación oficial. Además, se requiere su divulgación y promoción entre los funcionarios, mediante un programa formal y controlado.</t>
  </si>
  <si>
    <t>Oficializar la metodología implica que el jerarca ha promulgado y dado a conocer a sus funcionarios el conjunto de procedimientos que se deben observar para formular los planes pluriananual y anual. El plan plurianual integra y proyecta las actividades de 3 a 5 o más años; puede equipararse con el plan estratégico si éste detalla lo que se pretende realizar en cada uno de los años que cubre. El plan anual reúne las actividades a ejecutar durante el período.</t>
  </si>
  <si>
    <t>Dichos mecanismos pueden ser direcciones de correo electrónico destinadas al propósito en cuestión, buzones, reuniones en las que participen los interesados, funcionarios designados para canalizar las opiniones, entre otros que permitan valorar las observaciones de los ciudadanos y funcionarios, en relación con asuntos que la institución podría contemplar tanto en el plan anual como en el presupuesto institucional.</t>
  </si>
  <si>
    <t>Reglamento de organización y funcionamiento de la auditoría interna, o en su defecto Reglamento orgánico de la institución</t>
  </si>
  <si>
    <t>¿Se ha promulgado o adoptado un código de ética o similar?</t>
  </si>
  <si>
    <t>Código de ética o similar emitido por el jerarca</t>
  </si>
  <si>
    <t>¿Se cuenta con políticas u otra normativa institucional, de conocimiento general, para el reclutamiento, la selección y promoción del personal? (No aplica a las entidades sujetas al Servicio Civil.)</t>
  </si>
  <si>
    <t>¿La página de Internet de la institución contiene la información sobre concursos actuales y vínculos para que los participantes envíen la documentación requerida y den seguimiento al avance de esos concursos?</t>
  </si>
  <si>
    <t>¿La institución aplica mecanismos de verificación de los antecedentes judiciales y la inexistencia de eventuales incompatibilidades o inhabilitaciones de los aspirantes a plazas?</t>
  </si>
  <si>
    <t>¿Existe en la entidad un programa de inducción para los nuevos empleados?</t>
  </si>
  <si>
    <t>¿Se formula y ejecuta un programa anual de capacitación y desarrollo del personal?</t>
  </si>
  <si>
    <t>¿El 100% de los empleados determinados por la unidad de recursos humanos presentó la declaración jurada de bienes en el plazo establecido por la ley?</t>
  </si>
  <si>
    <t>¿Se definen y ejecutan planes de mejora con base en los resultados de las mediciones del clima organizacional?</t>
  </si>
  <si>
    <t>¿Se digita de manera oportuna la información pertinente en el Sistema de Información de la Actividad Contractual (SIAC)?</t>
  </si>
  <si>
    <t xml:space="preserve">La integración del proceso contable en un sistema de información financiera asegura razonablemente la congruencia de los datos y los informes correspondientes, previene errores y duplicidades, propicia la interacción y actualización simultáneas, y facilita la difusión de la información y su uso en la toma de decisiones. </t>
  </si>
  <si>
    <t>Los estados financieros deben ser auditados cada cierto período por un tercero independiente para verificar la razonabilidad de la información con base en el marco contable adoptado por la institución. Algunas entidades deben someterse a esa revisión por requerimiento legal o normativo; otras lo hacen como buena práctica para fortalecer su gestión y su transparencia.</t>
  </si>
  <si>
    <t>Los estados financieros son una fuente importante de información para los sujetos interesados en el quehacer institucional; asimismo, constituyen un mecanismo de rendición de cuentas. Por ambos motivos, es preciso que estén publicados en la página de Internet de la institución, lo que además fortalece la transparencia de la entidad.</t>
  </si>
  <si>
    <t>El uso cada vez mayor de las tecnologías de información en los procesos institucionales de contratación, implica la necesidad de mecanismos para que tanto los funcionarios como otros interesados puedan dar seguimiento, mediante algún medio electrónico, al avance en la ejecución del plan de adquisiciones.</t>
  </si>
  <si>
    <t>Documentación que demuestre el uso de e-compras y la accesibilidad de la información.</t>
  </si>
  <si>
    <t>¿La institución realiza, al final del período correspondiente, una evaluación de la ejecución del plan o programa de adquisiciones, su eficacia y su alineamiento con el plan estratégico?</t>
  </si>
  <si>
    <t>¿Se prepara un plan de mejoras para el proceso de adquisiciones con base en los resultados de la evaluación de la ejecución del plan o programa de adquisiciones?</t>
  </si>
  <si>
    <t>¿La institución publica en su página de Internet o por otros medios, la evaluación de la ejecución de su plan o programa de adquisiones?</t>
  </si>
  <si>
    <t>Evaluación de la ejecución del plan o programa de adquisiciones, que contemple los asuntos indicados en la pregunta. Debe constar que se trata de la evaluación final, mediante la oficialización respectiva.</t>
  </si>
  <si>
    <t>Plan de mejoras derivado de la evaluación del la ejecución del plan o programa de adquisiciones.</t>
  </si>
  <si>
    <t>Verificación por la CGR en el SIPP. No se requiere documentación en el expediente preparado por la institución.</t>
  </si>
  <si>
    <t>La información referida debe ser incorporada en el SIAC observando los plazos atinentes.</t>
  </si>
  <si>
    <t>La publicación de la evaluación aludida constituye una buena práctica para fortalecer con la transparencia institucional frente a la ciudadanía en general.</t>
  </si>
  <si>
    <t>Los programas que conforman el presupuesto institucional deben reflejar las metas, los objetivos y los indicadores contemplados en la planificación anua, la que a su vez debe estar vinculada con la planificación de mediano y largo plazo.</t>
  </si>
  <si>
    <t>La normativa vigente establece que el jerarca y los titulares subordinados, de acuerdo con sus competencias y con el apoyo de la persona o unidad encargada de la coordinación general del proceso presupuestario, deben emitir los manuales que rigen el proceso presupuestario en general y las directrices periódicas que se requieran para regular el desarrollo de las diferentes fases.</t>
  </si>
  <si>
    <t>Manual de procedimientos que regule lo indicado en la pregunta, debidamente oficializado por la autoridad institucional competente.</t>
  </si>
  <si>
    <t>Imagen respectiva de la página de Internet de la institución.</t>
  </si>
  <si>
    <t>Como sana práctica y por transparencia, la institución debe publicar su presupuesto anual para conocimiento de cualquier interesado y de los ciudadanos en general.</t>
  </si>
  <si>
    <t>Por principio presupuestario regulado legal y técnicamente, no deben financiarse gastos corrientes con ingresos de capital. Corresponde a la institución establecer los controles que impidan la situación.</t>
  </si>
  <si>
    <t>Informe de evaluación presupuestaria, con indicación de lo requerido por la pregunta.</t>
  </si>
  <si>
    <t>Documentación del control (o controles) establecido con los propósitos señalados en la pregunta.</t>
  </si>
  <si>
    <t>Evaluación presupuestaria, con indicación de lo requerido.</t>
  </si>
  <si>
    <t>¿La institución tiene los cinco componentes del SEVRI debidamente establecidos y en operación? (Sólo pueden contestar "NO APLICA" las instituciones de menor tamaño, que son las que tienen presupuestos iguales o inferiores a 600.000 unidades de desarrollo y menos de 30 funcionarios, incluyendo al jerarca y los titulares subordinados.)</t>
  </si>
  <si>
    <t>¿La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t>
  </si>
  <si>
    <t>¿Se desarrollan planes de mejora con base en los resultados de las evaluaciones de satisfacción de los usuarios?</t>
  </si>
  <si>
    <t>Verificación en los sistemas de la CGR</t>
  </si>
  <si>
    <t>PRESUPUESTO</t>
  </si>
  <si>
    <t>En relación con el visado de gastos: (SÓLO APLICA PARA GOBIERNO CENTRAL)</t>
  </si>
  <si>
    <t>a) ¿Existen mecanismos o disposiciones internas para regular el proceso correspondiente?</t>
  </si>
  <si>
    <t>NO APLICA</t>
  </si>
  <si>
    <t>Documentación de mecanismos o regulaciones sobre el particular</t>
  </si>
  <si>
    <t xml:space="preserve">b) ¿Existe un funcionario responsable del visado según lo establece el artículo 11.2 del Reglamento sobre Visado de Gastos? </t>
  </si>
  <si>
    <t>Indicación del funcionario y documento en que conste su designación y comunicación a la Contraloría General</t>
  </si>
  <si>
    <t>¿Existe un manual de procedimientos que regule el proceso presupuestario?</t>
  </si>
  <si>
    <t>Manual de procedimientos del proceso presupuestario</t>
  </si>
  <si>
    <t>¿Se formula el presupuesto inicial por programas?</t>
  </si>
  <si>
    <t>Presupuesto inicial vigente</t>
  </si>
  <si>
    <t>Acuerdo de Junta Directiva donde fue conocida o aprobada, o documento equivalente.</t>
  </si>
  <si>
    <t>¿La información presupuestaria se digita oportunamente en el Sistema de Información sobre Planes y Presupuestos (SIPP)? (NO APLICA EN GOBIERNO CENTRAL)</t>
  </si>
  <si>
    <t>Verificación en los sistemas de la CGR - www.cgr.go.cr</t>
  </si>
  <si>
    <t>¿La liquidación presupuestaria y el informe de evaluación de resultados del año anterior se incorpora en el Sistema de Información de Planes y Presupuestos (SIPP) a más tardar el 16 de febrero, según lo señalado en la Ley Orgánica de la Contraloría General de la República y normativa atinente?</t>
  </si>
  <si>
    <t>¿La entidad prepara informes trimestrales de ejecución presupuestaria?</t>
  </si>
  <si>
    <t>Mostrar últimos informes a Marzo y Septiembre</t>
  </si>
  <si>
    <t>¿La entidad prepara informes semestrales de evaluación del cumplimiento de metas?</t>
  </si>
  <si>
    <t>Mostrar últimos dos informes</t>
  </si>
  <si>
    <t>¿La liquidación presupuestaria del año anterior se conoció o aprobó por la máxima autoridad institucional?</t>
  </si>
  <si>
    <t>Documento que respalde la aprobación</t>
  </si>
  <si>
    <t>TECNOLOGÍAS DE LAS INFORMACIÓN</t>
  </si>
  <si>
    <t>Se cuenta con un plan estratégico de Tecnologías de Información (TI) que al menos:</t>
  </si>
  <si>
    <t>¿La evaluación de la gestión institucional del año anterior fue conocida y aprobada por el jerarca institucional a más tardar en las siguientes fechas?:
a. El 31 de enero en el caso del sector centralizado.
b. El 16 de febrero en el caso del sector descentralizado.</t>
  </si>
  <si>
    <t>¿Se elabora y ejecuta un plan de mejora a partir de la evaluación anual de la gestión institucional?</t>
  </si>
  <si>
    <t>¿Se publican en la página de Internet de la institución o por otros medios:
a. Los planes anual y plurianual de la institución?
b. Los resultados de la evaluación institucional?</t>
  </si>
  <si>
    <t>¿La institución ha adoptado un marco técnico contable acorde con normas internacionales de contabilidad u otras regulaciones pertinentes (NICSP, NIIF, normas de CONASSIF)?</t>
  </si>
  <si>
    <t>¿La institución ha oficializado un plan plurianual de programación financiera?</t>
  </si>
  <si>
    <t>¿El presupuesto institucional es congruente con los supuestos de la programación financiera plurianual?</t>
  </si>
  <si>
    <t>¿Se tiene implementado un sistema de información financiera que integre todo el proceso contable?</t>
  </si>
  <si>
    <t>¿Se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t>
  </si>
  <si>
    <t>¿La institución cuenta con un manual de funciones actualizado y oficializado para organizar el desarrollo del proceso financiero-contable?</t>
  </si>
  <si>
    <t>¿Se emiten estados financieros mensuales a más tardar el día 15 del mes siguiente?</t>
  </si>
  <si>
    <t>¿Se someten a conocimiento del jerarca, al menos trimestralmente, análisis periódicos de la situación financiera institucional basados en la información contenida en los estados financieros (vertical, horizontal y de razones)?</t>
  </si>
  <si>
    <t>¿La institución  ha promulgado o adoptado un código de ética u otro documento que reúna los compromisos éticos de la institución y sus funcionarios?</t>
  </si>
  <si>
    <t>¿Se han establecido mecanismos para admitir y atender las solicitudes, sugerencias, quejas y denuncias de los usuarios?</t>
  </si>
  <si>
    <t>¿Existe normativa institucional sobre el traslado de recursos a sujetos privados o a fideicomisos, según corresponda?</t>
  </si>
  <si>
    <t>Normativa institucional sobre traslado de recursos a sujetos privados o fedeicomisos, según corresponda</t>
  </si>
  <si>
    <t>¿Existe una normativa institucional sobre la rendición de cauciones por parte de los funcionarios que correspondan?</t>
  </si>
  <si>
    <t>Normativa institucional sobre rendición de cauciones</t>
  </si>
  <si>
    <t xml:space="preserve">Los planes de mejora permiten dar seguimiento a las recomendaciones dirigidas a la administración activa respecto de los servicios que brinda la organización con el fin de mejorar su prestación, en búsqueda del mejoramiento continuo e innovación y de cumplimiento de las expectativas de las personas usuarias. </t>
  </si>
  <si>
    <t>La página de toda institución debe contener aspectos mínimos de información de la razón de ser de la institución así como de las funciones y servicios que ofrece.</t>
  </si>
  <si>
    <t>La institución debe evaluar el desempeño de todos los funcionarios. No obstante, se considera aceptable un margen de un 5% por aquellos casos en los que surjan imprevistos en el proceso.</t>
  </si>
  <si>
    <t>¿La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t>
  </si>
  <si>
    <t>Manual de procedimientos vigente</t>
  </si>
  <si>
    <t>¿Se dispone de libros contables (Diario, Mayor, Inventario y Balances) actualizados para el registro y control de las operaciones o transacciones financieras?</t>
  </si>
  <si>
    <t>Libros de contabilidad o la autorización para el uso de los registros electrónicos correspondientes y sus anotaciones</t>
  </si>
  <si>
    <t>¿Se tiene implementado un sistema de información financiera integrado y automatizado, que permita la realización del proceso contable y la obtención de la información financiera en forma segura y oportuna?</t>
  </si>
  <si>
    <t xml:space="preserve"> Manual de usuario o similar</t>
  </si>
  <si>
    <t>¿Los estados financieros anuales fueron aprobados por la máxima autoridad institucional?</t>
  </si>
  <si>
    <t>Estados financieros aprobados</t>
  </si>
  <si>
    <t>¿La Administración realiza análisis periódicos de la situación financiera institucional, con base en la información contenida en los estados financieros (vertical, horizontal y de razones)?</t>
  </si>
  <si>
    <t>Documento contentivo del análisis.</t>
  </si>
  <si>
    <t>¿Los estados financieros son dictaminados anualmente por un auditor externo o firma de auditores independientes?</t>
  </si>
  <si>
    <t>Estados Financieros auditados del periodo anterior</t>
  </si>
  <si>
    <t>CONTROL INTERNO INSTITUCIONAL</t>
  </si>
  <si>
    <t>Ambiente de Control</t>
  </si>
  <si>
    <t>¿Existe una auditoría interna en la institución?</t>
  </si>
  <si>
    <t>Documento donde se establecen los plazos y estadísticas sobre cumplimiento de esos plasos.</t>
  </si>
  <si>
    <t>En procura de la eficiencia y la eficacia, la institución debe conocer los trámites que los ciudadanos efectúan ante ella y los servicios que les brinda, y determinar plazos máximos de atención. Adicionalmente, corresponde la verificación de que esos plazos se cumplan, aunque se acepta una tasa de incumplimiento del 5%; a los efectos es conveniente que la institución lleve un registro controlado sobre los plazos reales incurridos.</t>
  </si>
  <si>
    <t>Documentación sobre la instalación de buzones o similares, y reporte de atención de comentarios y sugerencias.</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</si>
  <si>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</si>
  <si>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En las instituciones deben existir contralorías de servicios o unidades que se encarguen de los asuntos mencionados en la pregunta, a fin de promover en conjunto mejoras e innovaciones en los trámites y procedimientos del servicio, considerando además las manifestaciones de los usuarios.</t>
  </si>
  <si>
    <t>Informe del estudio de satisfacción de los usuarios más recientemente elaborado y oficializado por la autoridad institucional pertinente.</t>
  </si>
  <si>
    <t>Elaborar y aplicar al menos una vez al año un instrumento para medir la percepción y obtener la opinión de las personas usuarias permite conocer la calidad de prestación de los servicios, el grado de satisfacción y las mejoras requeridas.</t>
  </si>
  <si>
    <t>Plan de mejora oficializado por la autoridad institucional pertinente, elaborado a partir de la evaluación de satisfacción de los usuarios más reciente.</t>
  </si>
  <si>
    <t>Política oficializada por la autoridad institucional pertinente, y documentación probatoria de la divulgación efectuada.</t>
  </si>
  <si>
    <t>La política permite estandarizar y normar los aspectos relacionados con las peticiones sobre cualquier asunto, materia o información de naturaleza pública, adaptando a la institución las regulaciones legales sobre el particular. Se requiere que dicha política sea divulgada entre los funcionarios de la institución, que serán los responsables de aplicarla, y entre los usuarios que estarán sujetos a ella. Para los efectos de los usuarios, se tendrá por válida la divulgación de la política mediante su publicación en la página de Intenet de la institución, o su inclusión en panfletos o volantes informativos que estén disponibles permanentemente.</t>
  </si>
  <si>
    <t>Criterios de admisibilidad de denuncias oficializados por la autoridad institucional pertinente, y documentación probatoria de la divulgación efectuada.</t>
  </si>
  <si>
    <t>Los criterios de admisibilidad son los requisitos mínimos que deben cumplirse cuando se plantea la denuncia, para determinar si la entidad le dará trámite y propiciar una investigación exitosa. Se requiere su divulgación entre los funcionarios que deberán aplicarlos y entre los usuarios; para los efectos de estos últimos, se tendrá por válida la publicación correspondiente en la página de Internet de la institución, así como su inclusión en panfletos o volantes informativos permanentemente disponibles.</t>
  </si>
  <si>
    <t>Regulaciones sobre tratamiento de denuncias debidamente oficializadas por la autoridad institucional pertinente, que contemplen lo señalado por la pregunta.</t>
  </si>
  <si>
    <t>En cada contratación de personal debe considerarse la integridad, entre otros valores de los aspirantes. Con ese propósito, es necesario que la entidad verifique la los antecedentes judiciales y las eventuales incompatibilidades o inhabilitaciones que puedan afectar a los candidatos a las plazas. A los efectos, debe implementar los mecanismos pertinentes, haciendo uso además de bases de datos y sistemas que otras entidades tengan a disposición de quienes requieran utilizarlas.</t>
  </si>
  <si>
    <t>Documentación del programa, incluyendo el manual respectivo cuando se cuente con él.</t>
  </si>
  <si>
    <t>¿Las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t>
  </si>
  <si>
    <t>Anote al final del cuestionario, en los espacios previstos, los datos correspondientes a quien completó el cuestionario y a quien lo aprobó, así como las fechas de conclusión del proceso de llenado y de la aprobación.</t>
  </si>
  <si>
    <t>El avance de las facilidades tecnológicas y la posibilidad de realizar trámites en línea, conlleva necesidades de autenticación que, hoy por hoy, se suplen mediante la firma digital, conforme a la legislación que rige el uso de ese recurso digital. Es preciso que las instituciones se adapten a estas tendencias tecnológicas, y en consecuencia implementen las medidas idóneas para facilitar sus servicios con base en ellas.</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</si>
  <si>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</si>
  <si>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6.</t>
  </si>
  <si>
    <t>7.</t>
  </si>
  <si>
    <t>¡Muchas gracias por su participación!</t>
  </si>
  <si>
    <t>&lt;---Digite la nota obtenida</t>
  </si>
  <si>
    <t>&lt;---Digite la nota obtenida o "NO APLICA", según corresponda</t>
  </si>
  <si>
    <t>¿La institución aplica políticas oficializadas para que el 100% de su personal disfrute de sus vacaciones anualmente, incluyendo un período de al menos tres días consecutivos en fechas diferentes a las de vacaciones colectivas?</t>
  </si>
  <si>
    <t>¿La institución ejecuta un plan de sucesión para prever la dotación de funcionarios que sustituyan a quienes dejan la entidad?</t>
  </si>
  <si>
    <t>Reportes emitidos que evidencien la integración de los procesos</t>
  </si>
  <si>
    <t>Informe de auditoría para identificación de riesgo de fraude más reciente</t>
  </si>
  <si>
    <t>Acta, acuerdo, resolución o minuta con indicación de la fecha en la que el análisis más reciente fue conocido por el jerarca.</t>
  </si>
  <si>
    <t>COMENTARIOS</t>
  </si>
  <si>
    <t>En las columnas "Observaciones", "Comentarios" y "Otras anotaciones" puede complementar aquellas respuestas para las cuales estime pertinente aportar datos adicionales.</t>
  </si>
  <si>
    <t>¿La entidad ha emitido y divulgado normativa institucional sobre el traslado de recursos a sujetos privados o a fideicomisos, según corresponda? (Sólo puede contestar "NO APLICA" si la institución no realiza traslados de recursos según lo indicado.)</t>
  </si>
  <si>
    <t>Documentación de las medida aplicadas</t>
  </si>
  <si>
    <t>Políticas oficializadas y documentación de su aplicación</t>
  </si>
  <si>
    <t>Documento en el que se formaliza el plan de continuidad de servicios</t>
  </si>
  <si>
    <t>Documentación de las comunicaciones efectuadas</t>
  </si>
  <si>
    <t>1.1</t>
  </si>
  <si>
    <t>1.2</t>
  </si>
  <si>
    <t>1.3</t>
  </si>
  <si>
    <t>1.4</t>
  </si>
  <si>
    <t>1.5</t>
  </si>
  <si>
    <t>1.6</t>
  </si>
  <si>
    <t>1.7</t>
  </si>
  <si>
    <t>1.8</t>
  </si>
  <si>
    <t>1.9</t>
  </si>
  <si>
    <t>1.10</t>
  </si>
  <si>
    <t>1.11</t>
  </si>
  <si>
    <t>1.12</t>
  </si>
  <si>
    <t>1.13</t>
  </si>
  <si>
    <t>1.14</t>
  </si>
  <si>
    <t>1.15</t>
  </si>
  <si>
    <t>2.1</t>
  </si>
  <si>
    <t>2.2</t>
  </si>
  <si>
    <t>2.3</t>
  </si>
  <si>
    <t>2.4</t>
  </si>
  <si>
    <t>2.5</t>
  </si>
  <si>
    <t>2.6</t>
  </si>
  <si>
    <t>2.7</t>
  </si>
  <si>
    <t>2.8</t>
  </si>
  <si>
    <t>2.9</t>
  </si>
  <si>
    <t>2.10</t>
  </si>
  <si>
    <t>2.11</t>
  </si>
  <si>
    <t>2.12</t>
  </si>
  <si>
    <t>2.13</t>
  </si>
  <si>
    <t>3.1</t>
  </si>
  <si>
    <t>3.2</t>
  </si>
  <si>
    <t>3.3</t>
  </si>
  <si>
    <t>3.4</t>
  </si>
  <si>
    <t>3.5</t>
  </si>
  <si>
    <t>3.6</t>
  </si>
  <si>
    <t>3.7</t>
  </si>
  <si>
    <t>3.8</t>
  </si>
  <si>
    <t>3.9</t>
  </si>
  <si>
    <t>3.10</t>
  </si>
  <si>
    <t>3.11</t>
  </si>
  <si>
    <t>3.12</t>
  </si>
  <si>
    <t>3.13</t>
  </si>
  <si>
    <t>3.14</t>
  </si>
  <si>
    <t>3.15</t>
  </si>
  <si>
    <t>4.1</t>
  </si>
  <si>
    <t>4.2</t>
  </si>
  <si>
    <t>4.3</t>
  </si>
  <si>
    <t>4.4</t>
  </si>
  <si>
    <t>4.5</t>
  </si>
  <si>
    <t>4.6</t>
  </si>
  <si>
    <t>4.7</t>
  </si>
  <si>
    <t>4.8</t>
  </si>
  <si>
    <t>4.9</t>
  </si>
  <si>
    <t>4.10</t>
  </si>
  <si>
    <t>4.11</t>
  </si>
  <si>
    <t>4.12</t>
  </si>
  <si>
    <t>4.13</t>
  </si>
  <si>
    <t>4.14</t>
  </si>
  <si>
    <t>4.15</t>
  </si>
  <si>
    <t>¿La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t>
  </si>
  <si>
    <t>¿La institución ha definido, oficializado y comunicado políticas y procedimientos de seguridad lógica?</t>
  </si>
  <si>
    <t>¿Se han definido e implementado procedimientos para otorgar, limitar y revocar el acceso físico al centro de cómputo y a otras instalaciones que mantienen equipos e información sensibles?</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</si>
  <si>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</si>
  <si>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¿Existe un plan formal que asegure la continuidad de los servicios de tecnologías de información en la organización?</t>
  </si>
  <si>
    <t>¿Las políticas de TI se comunican a todos los usuarios internos y externos relevantes?</t>
  </si>
  <si>
    <t>¿La página de Internet de la institución contiene formularios y vínculos para realizar algún trámite en línea o para iniciarlo en el sitio y facilitar su posterior conclusión en las oficinas de la entidad?</t>
  </si>
  <si>
    <t>¿La institución ha implementado mecanismos que le posibiliten la aceptación de documentos digitales mediante el uso de firma digital para la aceptación de trámites de los usuarios?</t>
  </si>
  <si>
    <t>¿Se cumplen los plazos máximos establecidos para el trámite de los asuntos o la prestación de servicios, al menos en el 95% de los casos?</t>
  </si>
  <si>
    <t>3.16</t>
  </si>
  <si>
    <t>¿La institución publica en su página de Internet o por otros medios, para conocimiento general, los informes de la auditoría interna, a más tardar en el mes posterior a su conocimiento por el destinatario?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t>
  </si>
  <si>
    <t>Si esa institución aplicó el "Modelo de madurez del sistema de control interno institucional", digite la nota obtenida. De lo contrario, digite "NO APLICA"</t>
  </si>
  <si>
    <t>&lt;---Digite la Nota obtenida en la celda C186</t>
  </si>
  <si>
    <t>CONTRATACION ADMINISTRATIVA</t>
  </si>
  <si>
    <t xml:space="preserve">Monto presupuestado para el Plan de Adquisiciones del periodo anterior </t>
  </si>
  <si>
    <t>Porcentaje de Egresos Devengados</t>
  </si>
  <si>
    <t>Egreso Pagado del periodo anterior</t>
  </si>
  <si>
    <t>Ingresos Percibidos del año anterior</t>
  </si>
  <si>
    <t>Porcentaje de Ingresos Percibidos ajustado en el año anterior</t>
  </si>
  <si>
    <t>Ingreso Efectivo del año anterior</t>
  </si>
  <si>
    <t>¿Existe vinculación entre el plan anual operativo y el presupuesto institucional en todas las fases del proceso plan-presupuesto?</t>
  </si>
  <si>
    <t>Financiamiento con recursos propios (P/AT)</t>
  </si>
  <si>
    <t>Liquidez</t>
  </si>
  <si>
    <t>Objetivo</t>
  </si>
  <si>
    <t>Fórmula</t>
  </si>
  <si>
    <t>Interpretación</t>
  </si>
  <si>
    <t>Valor Ideal</t>
  </si>
  <si>
    <t>Cuantificar la eficacia en la ejecución de las metas programadas</t>
  </si>
  <si>
    <t>(Total  metas realizadas / Total metas del Plan)*100</t>
  </si>
  <si>
    <t>A mayor valor del indicador se puede inferir una mayor eficacia en el cumplimiento de metas.</t>
  </si>
  <si>
    <t>Cuantificar el porcentaje de ejecución presupuestaria</t>
  </si>
  <si>
    <t>(Total presupuesto ejecutado / Total presupuesto definitivo)*100</t>
  </si>
  <si>
    <t>A mayor valor del indicador se puede inferir una mayor eficacia en la ejecución presupuestaria.</t>
  </si>
  <si>
    <t>Determinar el nivel de recaudación de ingresos</t>
  </si>
  <si>
    <t>(Ingresos percibidos / Presupuesto Definitivo)*100</t>
  </si>
  <si>
    <t>A mayor valor del indicador, se tendrá una mejor nivel de recaudación</t>
  </si>
  <si>
    <t>Determinar el grado de ingresos percibidos en el período</t>
  </si>
  <si>
    <t>(Ingreso Efectivo - Superávit Acumulado) / (Ingreso Definitivo - Superávit Acumulado)</t>
  </si>
  <si>
    <t>Amayor valor del indicador, se tendrá un mejor nivel de ingresos percibidos en el período</t>
  </si>
  <si>
    <t>Determinar el porcentaje de egresos devengados</t>
  </si>
  <si>
    <t>Registros oficiales del porcentaje del personal evaluado en el año anterior</t>
  </si>
  <si>
    <t>Valoración del Riesgo</t>
  </si>
  <si>
    <t>SERVICIO AL USUARIO</t>
  </si>
  <si>
    <t>¿Existe una normativa institucional sobre la presentación de informes de fin de gestión por parte de los funcionarios que corresponda según la normativa de la CGR?</t>
  </si>
  <si>
    <t>Normativa institucional sobre informes de fin de gestión</t>
  </si>
  <si>
    <t>Sistemas de Informarción</t>
  </si>
  <si>
    <t>¿Se cuenta con un plan estratégico de tecnologías de información?</t>
  </si>
  <si>
    <t>Plan estratégico de tecnologías de información</t>
  </si>
  <si>
    <t>¿Existen en la institución funcionarios formalmente designados para que, como parte de sus labores, asesoren y apoyen al jerarca en la toma de decisiones estratégicas en relación con el uso y el mantenimiento de tecnologías de información?</t>
  </si>
  <si>
    <t>Acuerdo de designación u otra documentación probatoria</t>
  </si>
  <si>
    <t>¿Se han oficializado mecanismos para garantizar la seguridad y la calidad de la información, sea física o electrónica?</t>
  </si>
  <si>
    <t>Políticas de control de información u otra normativa atinente</t>
  </si>
  <si>
    <t>Seguimiento del Sistema de Control Interno</t>
  </si>
  <si>
    <t>¿Durante el año anterior la institución realizó una autoevaluación del sistema de control interno?</t>
  </si>
  <si>
    <t>Informe de la autoevaluación realizada en el año 2011 u otra documentación probatoria del ejercicio</t>
  </si>
  <si>
    <t>Con respecto a la declaración institucional de misión, visión y valores:
a. ¿Han sido promulgadas formalmente por el jerarca?
b. ¿La institución cuenta con un programa establecido y en funcionamiento para divulgar y promover entre los funcionarios dicha declaración?</t>
  </si>
  <si>
    <t>¿La institución ha oficializado una metodología para formular sus planes plurianuales y anuales?</t>
  </si>
  <si>
    <t>Pasivo Corriente</t>
  </si>
  <si>
    <t xml:space="preserve">Otros Pasivos </t>
  </si>
  <si>
    <t>Pasivo a Largo Plazo</t>
  </si>
  <si>
    <t>PATRIMONIO</t>
  </si>
  <si>
    <t>OTRAS CUENTAS</t>
  </si>
  <si>
    <t>Superávit por Revaluación</t>
  </si>
  <si>
    <t>Utilidad Neta</t>
  </si>
  <si>
    <t>Disponibilidades</t>
  </si>
  <si>
    <t>Gastos Administrativos</t>
  </si>
  <si>
    <t>Utilidad Operacional Bruta</t>
  </si>
  <si>
    <t>En los temas de: Planificacion, Formulación y Aprobación; Control Interno y Ejecución y Resultados</t>
  </si>
  <si>
    <t>I. CONSOLIDACIÓN</t>
  </si>
  <si>
    <t>LISTAS</t>
  </si>
  <si>
    <t>Si/No/Noaplica</t>
  </si>
  <si>
    <t>Rango</t>
  </si>
  <si>
    <t>(INDIQUE AQUÍ EL TIPO DE INSTITUCIÓN)</t>
  </si>
  <si>
    <t>Datos Contables</t>
  </si>
  <si>
    <t>Alto</t>
  </si>
  <si>
    <t>Gobierno Central y otros Poderes</t>
  </si>
  <si>
    <t>Medio</t>
  </si>
  <si>
    <t>Sector Financiero</t>
  </si>
  <si>
    <t>NO DISPONIBLES</t>
  </si>
  <si>
    <t>Bajo</t>
  </si>
  <si>
    <t>Sector Municipal</t>
  </si>
  <si>
    <t>FÓRMULAS</t>
  </si>
  <si>
    <t>NOTA SECCION</t>
  </si>
  <si>
    <t>NOTA EJE</t>
  </si>
  <si>
    <t>NOTA IGI</t>
  </si>
  <si>
    <t># Preguntas</t>
  </si>
  <si>
    <t>i. CONSOLIDACIÓN</t>
  </si>
  <si>
    <t>Planificación</t>
  </si>
  <si>
    <t>Financiero-Contable</t>
  </si>
  <si>
    <t>Control Interno</t>
  </si>
  <si>
    <t>Contratación Administrativa</t>
  </si>
  <si>
    <t>Presupuesto</t>
  </si>
  <si>
    <t>Tecnologías de la Información</t>
  </si>
  <si>
    <t>Servicio al Usuario</t>
  </si>
  <si>
    <t>Recursos Humanos</t>
  </si>
  <si>
    <t>ii. SEGUIMIENTO</t>
  </si>
  <si>
    <t>¿Se cuenta en la institución con un mecanismo para procesar y conservar la información sobre riesgos?</t>
  </si>
  <si>
    <t>NO APLICA//INDICADOR</t>
  </si>
  <si>
    <t>iii: RESULTADOS</t>
  </si>
  <si>
    <t>Preguntas Si/No</t>
  </si>
  <si>
    <t>Pregunta Alto/Medio/Bajo</t>
  </si>
  <si>
    <t>Cumplimiento de metas del plan</t>
  </si>
  <si>
    <t>Ejecución presupuestal</t>
  </si>
  <si>
    <t xml:space="preserve">Liquidez de la institución </t>
  </si>
  <si>
    <t>VARIACION IPC=P (2010)</t>
  </si>
  <si>
    <t>Eficiencia en el uso de los activos</t>
  </si>
  <si>
    <t>Proporción de los Activos productivos ajustados dentro de los Activos Totales ajustados</t>
  </si>
  <si>
    <t>Activos financiados por deuda</t>
  </si>
  <si>
    <t>Documentación de la metodología debidamente oficializada; debe constar la aprobación por la autoridad institucional pertinente.</t>
  </si>
  <si>
    <t>b. Disponga de un mecanismo para medir el impacto de TI en los objetivos estratégicos de la institución</t>
  </si>
  <si>
    <t>Nota Final x sub-eje</t>
  </si>
  <si>
    <t>a. Seguridad interna</t>
  </si>
  <si>
    <t>b. Antivirus actualizado</t>
  </si>
  <si>
    <t>c. Cifrado en la página web</t>
  </si>
  <si>
    <t>¿Existen  mecanismos para  medir la gestión de la Contraloría de Servicios?</t>
  </si>
  <si>
    <t>Normativa a fin</t>
  </si>
  <si>
    <t>Mostrar procedimientos</t>
  </si>
  <si>
    <t xml:space="preserve">II SEGUIMIENTO </t>
  </si>
  <si>
    <t>FINANCIERA-CONTABLE</t>
  </si>
  <si>
    <t>¿Se capacita al personal en materia de normas de contabilidad (NIIF, NIC, normativa de CONASSIF) u otras regulaciones pertinentes?</t>
  </si>
  <si>
    <t>¿Se formuló un plan de mejoras con base en los resultados de la autoevaluacióndel sistema de control interno ejecutada el año anterior?</t>
  </si>
  <si>
    <t xml:space="preserve">¿Se discuten y valoran los resultados de los informes de ejecución presupuestaria con el jerarca? </t>
  </si>
  <si>
    <t>¿Se mide, por lo menos una vez al año, la satisfacción de los usuarios respecto al servicio que presta la institución?</t>
  </si>
  <si>
    <t>Indicadores para análisis</t>
  </si>
  <si>
    <t>VARIACION IPC=P (2011)</t>
  </si>
  <si>
    <t>Puntaje global del IGI</t>
  </si>
  <si>
    <t>¿La entidad ha medido el  cumplimiento de la Ley de igualdad de oportunidades para las personas con discapacidad, N° 7600?</t>
  </si>
  <si>
    <t>¿La entidad ha medido el cumplimiento de la Ley de simplificación de tramites, N°8220?</t>
  </si>
  <si>
    <t>¿Se formula y ejecuta un programa de capacitación y desarrollo de competencias del personal?</t>
  </si>
  <si>
    <t xml:space="preserve">III RESULTADOS </t>
  </si>
  <si>
    <t>¿En el período del 1° de enero al 31 de diciembre de 2010, la relación del monto total de los recursos de variaciones presupuestales entre el gasto total aprobado fue inferior a 5%? (NO APLICA EN GOBIERNO CENTRAL)</t>
  </si>
  <si>
    <t>&lt;- Ver Indicador</t>
  </si>
  <si>
    <t>Total Presupuesto Definitivo del año anterior</t>
  </si>
  <si>
    <t>Suma de variaciones positivas en el gasto (modificaciones y presupuestos extraordinarios)</t>
  </si>
  <si>
    <t>Total Presupuesto Ejecutado del año anterior</t>
  </si>
  <si>
    <t>Total presupuesto inicial del año anterior</t>
  </si>
  <si>
    <t>¿Existe una adecuada relación entre los recursos ejecutados en el presupuesto y las metas alcanzadas por la institución?</t>
  </si>
  <si>
    <t>Informe respectivo</t>
  </si>
  <si>
    <t>Valor del indicador</t>
  </si>
  <si>
    <t>FINANCIERO-CONTABLE (SE OBTIENEN AL INGRESAR LOS DATOS A LA HOJA "CONTABLE")</t>
  </si>
  <si>
    <t>Liquidez de la institución</t>
  </si>
  <si>
    <t>CONTROL INTERNO</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</si>
  <si>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</si>
  <si>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(Cuando no tenga sentencias, seleccione la opción NO APLICA.)</t>
  </si>
  <si>
    <t>¿La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t>
  </si>
  <si>
    <t>La pregunta refiere la información básica que debe incluirse en la evaluación.</t>
  </si>
  <si>
    <t>Normativa interna para el uso de firma digital y su aplicación en gestiones de los usuarios.</t>
  </si>
  <si>
    <t>¿Se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t>
  </si>
  <si>
    <t>¿La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t>
  </si>
  <si>
    <t>Se considera una buena práctica que, como parte de su disfrute de vacaciones, todo funcionario se ausente al menos tres días consecutivos, en procura de que sea sustituido durante su asuencia y se realice un control cruzado de la actividad que desarrolla. En caso de que existan puestos cuyo derecho a vacaciones sólo alcance para el disfrute de vaciones colectivas, lo indicado por la pregunta deberá al menos verificarse para los puestos riesgosos desde el punto de vista de control.</t>
  </si>
  <si>
    <r>
      <t xml:space="preserve">¿La institución cuenta con un plan </t>
    </r>
    <r>
      <rPr>
        <u/>
        <sz val="10"/>
        <rFont val="Calibri"/>
        <family val="2"/>
      </rPr>
      <t>plurianual</t>
    </r>
    <r>
      <rPr>
        <sz val="10"/>
        <rFont val="Calibri"/>
        <family val="2"/>
      </rPr>
      <t xml:space="preserve"> vigente y actualizado?</t>
    </r>
  </si>
  <si>
    <r>
      <t xml:space="preserve">Los cinco componentes son el </t>
    </r>
    <r>
      <rPr>
        <b/>
        <sz val="10"/>
        <rFont val="Calibri"/>
        <family val="2"/>
      </rPr>
      <t>marco orientador</t>
    </r>
    <r>
      <rPr>
        <sz val="10"/>
        <rFont val="Calibri"/>
        <family val="2"/>
      </rPr>
      <t xml:space="preserve"> (objetivos y política de la valoración del riesgo, normativa interna que regule el SEVRI, estructura del riesgo y parámetros de aceptabilidad), el </t>
    </r>
    <r>
      <rPr>
        <b/>
        <sz val="10"/>
        <rFont val="Calibri"/>
        <family val="2"/>
      </rPr>
      <t>ambiente de apoyo</t>
    </r>
    <r>
      <rPr>
        <sz val="10"/>
        <rFont val="Calibri"/>
        <family val="2"/>
      </rPr>
      <t xml:space="preserve"> (forma como la administración apoyará la operación del SEVRI, y como se promoverá una cultura favorable para tal efecto), los </t>
    </r>
    <r>
      <rPr>
        <b/>
        <sz val="10"/>
        <rFont val="Calibri"/>
        <family val="2"/>
      </rPr>
      <t>recursos</t>
    </r>
    <r>
      <rPr>
        <sz val="10"/>
        <rFont val="Calibri"/>
        <family val="2"/>
      </rPr>
      <t xml:space="preserve"> (financieros, humanos, materiales y otros que se asignen para la valoración del riesgo), los </t>
    </r>
    <r>
      <rPr>
        <b/>
        <sz val="10"/>
        <rFont val="Calibri"/>
        <family val="2"/>
      </rPr>
      <t>sujetos interesados</t>
    </r>
    <r>
      <rPr>
        <sz val="10"/>
        <rFont val="Calibri"/>
        <family val="2"/>
      </rPr>
      <t xml:space="preserve"> (metodología que se utilizará para que los sujetos interesados participen de forma directa en el establecimiento, funcionamiento, evaluación y perfeccionamiento del SEVRI) y la </t>
    </r>
    <r>
      <rPr>
        <b/>
        <sz val="10"/>
        <rFont val="Calibri"/>
        <family val="2"/>
      </rPr>
      <t>herramienta de apoyo</t>
    </r>
    <r>
      <rPr>
        <sz val="10"/>
        <rFont val="Calibri"/>
        <family val="2"/>
      </rPr>
      <t xml:space="preserve"> (herramientas para la recopilación y administración de la información).</t>
    </r>
  </si>
  <si>
    <t>1.16</t>
  </si>
  <si>
    <t>(IGI - 2016)</t>
  </si>
  <si>
    <t>INDICE DE GESTIÓN INSTITUCIONAL DEL SECTOR PÚBLICO 2016 - Cuestionario General</t>
  </si>
  <si>
    <t>PRESENTACIÓN E INSTRUCCIONES</t>
  </si>
  <si>
    <t>Este es el séptimo año que la Contraloría General de la República aplica un instrumento para medir los esfuerzos realizados por las instituciones para fortalecer determinados factores comunes de su gestión. El resultado será un Índice de la Gestión Institucional actualizado, correspondiente al año 2016 (IGI 2016), que será comparable con los calculados para los años 2014 y 2015.</t>
  </si>
  <si>
    <t>Versión actual</t>
  </si>
  <si>
    <t>Herramientas</t>
  </si>
  <si>
    <t>Con el propósito de recopilar la información necesaria, se suministran dos herramientas a las instituciones, a saber:</t>
  </si>
  <si>
    <t>El presente cuestionario en Microsoft Excel.</t>
  </si>
  <si>
    <t>Una plantilla de certificación en Microsoft Word para comunicar los resultados de la aplicación del cuestionario.</t>
  </si>
  <si>
    <t>A continuación se explica la mecánica del procedimiento para utilizar las herramientas y para comunicar a la Contraloría General de la República la información requerida.</t>
  </si>
  <si>
    <t>Estructura del cuestionario</t>
  </si>
  <si>
    <t>Otros datos</t>
  </si>
  <si>
    <t>10.</t>
  </si>
  <si>
    <t>Instrucciones para responder el cuestionario</t>
  </si>
  <si>
    <t xml:space="preserve">Si considera que alguna pregunta no es aplicable a la institución, pero la opción "No aplica" no está disponible, puede solicitar que se active para el caso específico. Tenga presente lo siguiente: </t>
  </si>
  <si>
    <t>-</t>
  </si>
  <si>
    <t>La solicitud debe dirigirse a la Secretaría Técnica usando el correo electrónico secretaria.tecnica@cgr.go.cr; por motivos de control, estas solicitudes no se atenderán por teléfono.</t>
  </si>
  <si>
    <t>Aporte documentación que demuestre sin lugar a dudas que, en efecto, la institución está excluida formalmente del cumplimiento del ítem en cuestión.</t>
  </si>
  <si>
    <t>Si el incumplimiento del ítem obedece a una decisión administrativa, no se activará la respuesta "No aplica", aunque esa decisión administrativa está amparada en un permiso normativo para asumirla.</t>
  </si>
  <si>
    <t>No deben utilizarse puntos ni comas para los millares.</t>
  </si>
  <si>
    <t xml:space="preserve">Los decimales deben separarse con una coma. </t>
  </si>
  <si>
    <t>Digite el nombre de la institución en el espacio previsto para tal fin.</t>
  </si>
  <si>
    <t>Las preguntas de las secciones 1 a 8 deben contestarse con "Sí" o "No", y en algunos casos con "No aplica".</t>
  </si>
  <si>
    <t>Información presupuestaria (2016)</t>
  </si>
  <si>
    <t>11.</t>
  </si>
  <si>
    <t>Información contable (2015)</t>
  </si>
  <si>
    <t>Para responder las secciones 9, 10 y 11, deben digitarse los datos numéricos pertinentes. Tenga presentes las siguientes instrucciones:</t>
  </si>
  <si>
    <t>La información presupuestaria requerida en la sección 9 es la del año 2016.</t>
  </si>
  <si>
    <t>La información contable requerida en la sección 11 es la del año 2015, pues la mayor parte de las institución no cuentan con estados financieros auditados de 2016 a la fecha de envío de la información a la Contraloría General.</t>
  </si>
  <si>
    <t>Resultados a obtener</t>
  </si>
  <si>
    <r>
      <t xml:space="preserve">Para los ítems que se respondan con "Sí", se despegará </t>
    </r>
    <r>
      <rPr>
        <u/>
        <sz val="10"/>
        <rFont val="Calibri"/>
        <family val="2"/>
      </rPr>
      <t>un ejemplo</t>
    </r>
    <r>
      <rPr>
        <sz val="10"/>
        <rFont val="Calibri"/>
        <family val="2"/>
      </rPr>
      <t xml:space="preserve"> de los documentos que la Contraloría General consideraría apropiados para corroborar que se cumple con lo que se pregunta. Tales documentos deben incorporarse en un expediente (digital, físico o mixto) que la institución deberá preparar y mantener en su poder.</t>
    </r>
  </si>
  <si>
    <t>Tenga en cuenta lo siguiente:</t>
  </si>
  <si>
    <r>
      <rPr>
        <u/>
        <sz val="10"/>
        <rFont val="Calibri"/>
        <family val="2"/>
        <scheme val="minor"/>
      </rPr>
      <t>El expediente no debe enviarse a la Contraloría General</t>
    </r>
    <r>
      <rPr>
        <sz val="10"/>
        <rFont val="Calibri"/>
        <family val="2"/>
        <scheme val="minor"/>
      </rPr>
      <t xml:space="preserve">, pero debe estar disponible y apropiadamente ordenado e indexado para su eventual revisión en un proceso de verificación que se aplicará con posterioridad a la fecha límite para el suministro de los datos, en el cual la institución podría ser contemplada. </t>
    </r>
  </si>
  <si>
    <t>Si al momento de efectuar la revisión se determina que la institución no cuenta con el expediente, se considerarán inválidas todas las respuestas ante la carencia de documentación de sustento.</t>
  </si>
  <si>
    <t>Si una respuesta afirmativa no cuenta con respaldo en el expediente, se asumirá que la institución no cumple con lo preguntado, y en las verificaciones que lleguen a efectuarse, se computará la respuesta como negativa.</t>
  </si>
  <si>
    <r>
      <t xml:space="preserve">Un puntaje que se asocia con el grado de cumplimiento de las situaciones mencionadas en las preguntas. Las fórmulas que contiene el archivo permiten contemplar el efecto de las preguntas respecto de las cuales se indique que no son aplicables en la institución. Los puntajes generales se presentan en la hoja de este archivo que se denomina "Resultados"; </t>
    </r>
    <r>
      <rPr>
        <u/>
        <sz val="10"/>
        <rFont val="Calibri"/>
        <family val="2"/>
      </rPr>
      <t>esos puntajes son los que deben comunicarse a la Contraloría General en la certificación que emita la institución, utilizando la plantilla a que se refiere el punto siguiente</t>
    </r>
    <r>
      <rPr>
        <sz val="10"/>
        <rFont val="Calibri"/>
        <family val="2"/>
      </rPr>
      <t>.</t>
    </r>
  </si>
  <si>
    <t>Sobre la certificación</t>
  </si>
  <si>
    <t>La segunda herramienta que se suministra es la plantilla en Microsoft Word para preparar la certificación que debe enviarse ala CGR junto con el cuestionario lleno. Tenga presente lo siguiente:</t>
  </si>
  <si>
    <t>La plantilla constituye un oficio básico con la información mínima que, junto con el cuestionario lleno, las instituciones deben enviar a la Contraloría General de la República.</t>
  </si>
  <si>
    <t>La plantilla puede ser modificada según la institución lo considere necesario, siempre y cuando se contemplen los datos básicos requeridos.</t>
  </si>
  <si>
    <t>Para preparar la certificación de los resultados obtenidos deben considerarse los valores que aparecerán en la hoja "Resultados" del cuestionario cuando éste haya sido completado.</t>
  </si>
  <si>
    <t>La certificación debe ser firmada por el jerarca o por el funcionario designado por el jerarca con ese propósito. La firma puede ser física o digital.</t>
  </si>
  <si>
    <t>Consultas durante el proceso</t>
  </si>
  <si>
    <r>
      <t xml:space="preserve">Si surgiesen dudas en relación con algún ítem del cuestionario, puede plantear la consulta correspondiente en el correo </t>
    </r>
    <r>
      <rPr>
        <u/>
        <sz val="10"/>
        <color rgb="FF002060"/>
        <rFont val="Calibri"/>
        <family val="2"/>
        <scheme val="minor"/>
      </rPr>
      <t>secretaria.tecnica@cgr.go.cr</t>
    </r>
    <r>
      <rPr>
        <sz val="10"/>
        <rFont val="Calibri"/>
        <family val="2"/>
        <scheme val="minor"/>
      </rPr>
      <t xml:space="preserve">. Por motivos de control, </t>
    </r>
    <r>
      <rPr>
        <u/>
        <sz val="10"/>
        <rFont val="Calibri"/>
        <family val="2"/>
      </rPr>
      <t>no se atenderán consultas por teléfono.</t>
    </r>
  </si>
  <si>
    <t>Remisión de datos a la CGR</t>
  </si>
  <si>
    <r>
      <t xml:space="preserve">Remita los archivos de la certificación (tipo DOC o PDF) y el cuestionario (tipo XLS o XLSX) a la dirección electrónica </t>
    </r>
    <r>
      <rPr>
        <u/>
        <sz val="10"/>
        <color rgb="FF002060"/>
        <rFont val="Calibri"/>
        <family val="2"/>
        <scheme val="minor"/>
      </rPr>
      <t>secretaria.tecnica@cgr.go.cr</t>
    </r>
    <r>
      <rPr>
        <sz val="10"/>
        <rFont val="Calibri"/>
        <family val="2"/>
        <scheme val="minor"/>
      </rPr>
      <t xml:space="preserve">, a más tardar el </t>
    </r>
    <r>
      <rPr>
        <b/>
        <sz val="10"/>
        <rFont val="Calibri"/>
        <family val="2"/>
      </rPr>
      <t>lunes 13 de febrero de 2017</t>
    </r>
    <r>
      <rPr>
        <sz val="10"/>
        <rFont val="Calibri"/>
        <family val="2"/>
      </rPr>
      <t xml:space="preserve">. Por favor, </t>
    </r>
    <r>
      <rPr>
        <u/>
        <sz val="10"/>
        <rFont val="Calibri"/>
        <family val="2"/>
      </rPr>
      <t>no remita copias impresas de la certificación ni del cuestionario</t>
    </r>
    <r>
      <rPr>
        <sz val="10"/>
        <rFont val="Calibri"/>
        <family val="2"/>
      </rPr>
      <t xml:space="preserve">; la remisión de los archivos solicitados se tendrá como comunicación oficial, y </t>
    </r>
    <r>
      <rPr>
        <u/>
        <sz val="10"/>
        <rFont val="Calibri"/>
        <family val="2"/>
      </rPr>
      <t>su comprobante de entrega será el mensaje de acuse de recibo que le enviaremos.</t>
    </r>
    <r>
      <rPr>
        <sz val="10"/>
        <rFont val="Calibri"/>
        <family val="2"/>
      </rPr>
      <t xml:space="preserve">  Si no cuenta con el acuse de recibo en los dos días siguientes a la remisión de la información, comuníquese con nosotros al teléfono 2501-8023.</t>
    </r>
  </si>
  <si>
    <t>RESULTADOS GENERALES DEL IGI 2016
(para reportar en certificación a CGR)</t>
  </si>
  <si>
    <t>¿La institución se somete, por lo menos una vez al año, a estudios de auditoría orientados a la identificación de riesgos de fraude?</t>
  </si>
  <si>
    <t>El presente es el cuestionario general que se solicita completar a todas las instituciones, incluyendo al Ministerio de Hacienda. Los demás ministerios del Sector Central, deben utilizar el cuestionario específico para ese grupo de entidades, que excluye la sección relativa a la Gestión financiero-contable, pues ésta no les resulta aplicable debido a las regulatorias vigentes para ellos. Los factores que contempla este cuestionario son los siguientes:</t>
  </si>
  <si>
    <t>Documentación que demuestre la congruencia del presupuesto con los supuestos de la programación financiera plurianual. Puede ser un análisis de las relaciones existentes.</t>
  </si>
  <si>
    <t>Plan contable que permita identificar los puntos señalados; debe constar el acto de aprobación por la autoridad institucional competente, mediante el acuerdo, resolución o disposición atinente. Si el plan ha sido adoptado en atención a lo dispuesto por una autoridad competente para requerir su aplicación, debe constar el acuerdo en que el jerarca ordena acatar esa disposición externa e instruye  la aplicación del plan contable.</t>
  </si>
  <si>
    <t>Control interno</t>
  </si>
  <si>
    <t>Las disposiciones que la CGR emite en sus informes de fiscalización son de acatamiento obligatorio por las instituciones respectivas. Corresponde a la administración designar un responsable de dar seguimiento oportuno hasta que se dé por finalizada la implementación de las disposiciones y de informar sobre el avance a las autoridades de la entidad.</t>
  </si>
  <si>
    <t>De conformidad con la Ley General de Control Interno y las normas emitidas por la CGR, el jerarca y los titulares subordinados, según sus competencias, deben disponer la realización, por lo menos una vez al año, de la autoevaluación del sistema de control interno, a fin de identificar oportunidades de mejora del sistema, así como detectar cualquier desvío que aleje a la institución del cumplimiento de sus objetivos. El informe correspondiente debe ser comunicado oportunamente a las autoridades institucionales.</t>
  </si>
  <si>
    <t>¿La institución cuenta con un manual de puestos o similar, debidamente oficializado y actualizado en los últimos cinco años, que identifique, para el giro del negocio específico de la institución, las responsabilidades de los funcionarios, así como las líneas de autoridad y reporte correspondientes?</t>
  </si>
  <si>
    <t>CONTRATACIÓN ADMINISTRATIVA
(Las preguntas de esta sección no aplican a las entidades que realizan sus contrataciones por medio de la proveeduría de una institución de mayor nivel.)</t>
  </si>
  <si>
    <t>GESTIÓN FINANCIERO-CONTABLE
(Si la entidad no prepara estados financieros de forma directa, puede responder NO APLICA a las preguntas de esta sección.)</t>
  </si>
  <si>
    <t>TECNOLOGÍAS DE LAS INFORMACIÓN
(Las instituciones de menor tamaño  podrían contestar "NO APLICA" a las preguntas de esta sección. Las demás deben contestar "SI" o "NO". Son de menor tamaño las entidades que tienen presupuestos iguales o inferiores a 600.000 unidades de desarrollo y menos de 30 funcionarios, incluyendo al jerarca y los titulares subordinados.)</t>
  </si>
  <si>
    <r>
      <t xml:space="preserve">INFORMACIÓN PRESUPUESTARIA (2016)
</t>
    </r>
    <r>
      <rPr>
        <b/>
        <i/>
        <sz val="10"/>
        <color indexed="10"/>
        <rFont val="Calibri"/>
        <family val="2"/>
      </rPr>
      <t>–EN COLONES–</t>
    </r>
  </si>
  <si>
    <t>Total del presupuesto definitivo del año 2016</t>
  </si>
  <si>
    <t>Suma de variaciones positivas en el gasto (modificaciones y presupuestos extraordinarios 2016)</t>
  </si>
  <si>
    <t>Número total de metas del Plan Anual Operativo 2016</t>
  </si>
  <si>
    <t>Cantidad de metas realizadas totalmente en 2016</t>
  </si>
  <si>
    <t>Cantidad de metas realizadas parcialmente en 2016</t>
  </si>
  <si>
    <t>Cantidad de metas NO realizadas en 2016</t>
  </si>
  <si>
    <t>Indique el porcentaje del presupuesto 2016 ligado a metas del plan institucional 2016</t>
  </si>
  <si>
    <t>Total presupuesto ejecutado de 2016</t>
  </si>
  <si>
    <t>Total presupuesto inicial de 2016</t>
  </si>
  <si>
    <t>Monto presupuestado para el plan de adquisiciones de 2016</t>
  </si>
  <si>
    <t>Monto devengado del plan de adquisiciones de 2016</t>
  </si>
  <si>
    <t>Egreso Devengado de 2016</t>
  </si>
  <si>
    <t>Egreso Pagado de 2016</t>
  </si>
  <si>
    <t>Ingresos Percibidos de 2016</t>
  </si>
  <si>
    <t>Ingreso Efectivo del 2016</t>
  </si>
  <si>
    <t>Superávit Acumulado de periodos anteriores incorporado en el presupuesto 2016</t>
  </si>
  <si>
    <r>
      <t xml:space="preserve">INFORMACION CONTABLE (2015)
</t>
    </r>
    <r>
      <rPr>
        <b/>
        <i/>
        <sz val="10"/>
        <color indexed="10"/>
        <rFont val="Calibri"/>
        <family val="2"/>
      </rPr>
      <t>–EN COLONES–</t>
    </r>
  </si>
  <si>
    <t>Servicio al usuario individual e institucional</t>
  </si>
  <si>
    <t>Índice de Gestión Institucional del Sector Público 2016 - Cuestionario general</t>
  </si>
  <si>
    <t>¿La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t>
  </si>
  <si>
    <t>La pregunta se refiere a la importancia de que las instituciones simplifiquen las gestiones que le presenten sus usuarios, sean éstos personas físicas o jurídicas, públicos o privados, e inquiere sobre los esfuerzos  realizados con ese propósito y sobre el seguimiento que se les ha dado a esos esfuerzos. Considere como parámetro las regulaciones de la ley N.° 8220.</t>
  </si>
  <si>
    <t>Servicio al usuario</t>
  </si>
  <si>
    <t>Como buena práctica, es recomendable que la institución prevea la cantidad aproximada de funcionarios que dejarán la entidad en un número de períodos determinado, y emprenda medidas para asegurar que serán remplazados por otros individuos con los conocimientos y las habilidades necesarios, de manera que no se afecte la capacidad institucional para conducir su gestión. Con ese propósito, corresponde elaborar un plan de sucesión debidamente fundamentado, que incluya medidas tales como la preparación de los funcionarios actuales de menor rango para que adquieran las capacidades pertinentes, la definición de las políticas de concurso y contratación que deben observarse y aplicarse tanto a funcionarios internos como a eventuales oferentes externos, el mantenimiento de un registro de quienes hayan demostrado su elegibilidad, y otras que procedan.</t>
  </si>
  <si>
    <t>¿La institución aplica mecanismos para considerar opiniones de los ciudadanos y los funcionarios como insumo para la formulación de los siguientes instrumentos de gestión?:
a. El plan anual institucional
b. El presupuesto institucional</t>
  </si>
  <si>
    <t>¿Existe vinculación entre el modelo de evaluación del desempeño de los funcionarios y las metas y objetivos planteados en la planificación de la institución?</t>
  </si>
  <si>
    <t>El resultado de las evaluaciones del desempeño de los colaboradores(as) institucionales, asignado por la jefatura respectiva, debe relacionarse con la planificación institucional, sea ésta estratégica, operativa o bien acuerdos pactados. Los planes para relacionar el cumplimiento de objetivos son: PND, PEI y POA, intenciones, compromisos o expectativas de gestión, así como el cumplimiento óptimo de los estándares e indicadores preestablecidos para el desempeño destacado, según corresponda.</t>
  </si>
  <si>
    <r>
      <t xml:space="preserve">¿El plan </t>
    </r>
    <r>
      <rPr>
        <u/>
        <sz val="10"/>
        <rFont val="Calibri"/>
        <family val="2"/>
      </rPr>
      <t>plurianual</t>
    </r>
    <r>
      <rPr>
        <sz val="10"/>
        <rFont val="Calibri"/>
        <family val="2"/>
      </rPr>
      <t xml:space="preserve"> institucional considera los siguientes tipos de indicadores de desempeño?:
a. De gestión (tales como eficiencia, eficacia y economía)
b. De resultados (tales como efecto e impacto)</t>
    </r>
  </si>
  <si>
    <r>
      <t xml:space="preserve">¿El plan </t>
    </r>
    <r>
      <rPr>
        <u/>
        <sz val="10"/>
        <rFont val="Calibri"/>
        <family val="2"/>
      </rPr>
      <t>anual</t>
    </r>
    <r>
      <rPr>
        <sz val="10"/>
        <rFont val="Calibri"/>
        <family val="2"/>
      </rPr>
      <t xml:space="preserve"> institucional considera los siguientes tipos de indicadores de desempeño?
a. De gestión (tales como eficiencia, eficacia y economía)
b. Vinculación con el plan plurianual</t>
    </r>
  </si>
  <si>
    <t>¿Los estados financieros anuales fueron aprobados por la máxima autoridad institucional dentro del periodo que establece la legislación aplicable? (Si no existe una legislación al respecto, considere la regulación interna que disponga una fecha para ello. Si no existe dicha legislación ni se cuenta con una regulación interna, la respuesta debe ser negativa.)</t>
  </si>
  <si>
    <t>¿Los estados financieros son dictaminados anualmente por un auditor externo o firma de auditores independientes dentro del período que establece la legislación aplicable? (Si no existe una legislación al respecto, considere la regulación interna que disponga una fecha para ello. Si no existe dicha legislación ni se cuenta con una regulación interna, la respuesta debe ser negativa.)</t>
  </si>
  <si>
    <t>¿La institución realizó una autoevaluación del sistema de control interno durante el año a que se refiere el IGI?</t>
  </si>
  <si>
    <t>¿Se realiza, como parte de la evaluación presupuestaria, una valoración o un análisis individualizado de gasto al menos para los servicios que hayan sido identificados formalmente como más relevantes por la máxima jerarquía?</t>
  </si>
  <si>
    <t>¿La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t>
  </si>
  <si>
    <t>¿Se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t>
  </si>
  <si>
    <t>OFICINA NACIONAL DE SEMILLAS</t>
  </si>
  <si>
    <t>Fecha:  10 de febrero 2017</t>
  </si>
  <si>
    <t>Aprobado por: Ing. Walter Quirós Ortega</t>
  </si>
  <si>
    <t>Elaborado por: Licda. Laura Vindas Valverde</t>
  </si>
  <si>
    <t>Fecha: 10 de febrero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</si>
</sst>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 #,##0.00_ ;_ * \-#,##0.00_ ;_ * &quot;-&quot;??_ ;_ @_ "/>
    <numFmt numFmtId="166" formatCode="0.0%"/>
    <numFmt numFmtId="167" formatCode="_ * #,##0.0_ ;_ * \-#,##0.0_ ;_ * &quot;-&quot;??_ ;_ @_ "/>
    <numFmt numFmtId="168" formatCode="0.0"/>
  </numFmts>
  <fonts count="70" x14ac:knownFonts="1">
    <font>
      <sz val="10"/>
      <name val="Arial"/>
    </font>
    <font>
      <sz val="10"/>
      <name val="Arial"/>
      <family val="2"/>
    </font>
    <font>
      <b/>
      <sz val="11"/>
      <name val="Arial"/>
      <family val="2"/>
    </font>
    <font>
      <sz val="10"/>
      <name val="Arial"/>
      <family val="2"/>
    </font>
    <font>
      <sz val="11"/>
      <name val="Calibri"/>
      <family val="2"/>
    </font>
    <font>
      <sz val="11"/>
      <color indexed="9"/>
      <name val="Calibri"/>
      <family val="2"/>
    </font>
    <font>
      <b/>
      <sz val="16"/>
      <name val="Arial"/>
      <family val="2"/>
    </font>
    <font>
      <i/>
      <sz val="9"/>
      <name val="Arial"/>
      <family val="2"/>
    </font>
    <font>
      <sz val="10"/>
      <color indexed="8"/>
      <name val="Arial"/>
      <family val="2"/>
    </font>
    <font>
      <sz val="11"/>
      <name val="Arial"/>
      <family val="2"/>
    </font>
    <font>
      <b/>
      <sz val="11"/>
      <name val="Arial"/>
      <family val="2"/>
    </font>
    <font>
      <b/>
      <sz val="10"/>
      <color indexed="8"/>
      <name val="Arial"/>
      <family val="2"/>
    </font>
    <font>
      <b/>
      <sz val="10"/>
      <name val="Arial"/>
      <family val="2"/>
    </font>
    <font>
      <sz val="9"/>
      <name val="Arial"/>
      <family val="2"/>
    </font>
    <font>
      <i/>
      <sz val="10"/>
      <color indexed="8"/>
      <name val="Arial"/>
      <family val="2"/>
    </font>
    <font>
      <b/>
      <i/>
      <sz val="10"/>
      <color indexed="8"/>
      <name val="Arial"/>
      <family val="2"/>
    </font>
    <font>
      <i/>
      <sz val="10"/>
      <name val="Arial"/>
      <family val="2"/>
    </font>
    <font>
      <b/>
      <sz val="11"/>
      <color indexed="8"/>
      <name val="Calibri"/>
      <family val="2"/>
    </font>
    <font>
      <u/>
      <sz val="8"/>
      <color indexed="12"/>
      <name val="Arial"/>
      <family val="2"/>
    </font>
    <font>
      <b/>
      <i/>
      <sz val="14"/>
      <name val="Arial"/>
      <family val="2"/>
    </font>
    <font>
      <b/>
      <sz val="9"/>
      <color indexed="8"/>
      <name val="Arial"/>
      <family val="2"/>
    </font>
    <font>
      <sz val="11"/>
      <color indexed="8"/>
      <name val="Calibri"/>
      <family val="2"/>
    </font>
    <font>
      <i/>
      <u/>
      <sz val="9"/>
      <color indexed="8"/>
      <name val="Arial"/>
      <family val="2"/>
    </font>
    <font>
      <b/>
      <sz val="12"/>
      <name val="Arial"/>
      <family val="2"/>
    </font>
    <font>
      <b/>
      <sz val="11"/>
      <name val="Calibri"/>
      <family val="2"/>
    </font>
    <font>
      <i/>
      <sz val="11"/>
      <name val="Calibri"/>
      <family val="2"/>
    </font>
    <font>
      <b/>
      <sz val="14"/>
      <name val="Arial"/>
      <family val="2"/>
    </font>
    <font>
      <sz val="12"/>
      <name val="Arial"/>
      <family val="2"/>
    </font>
    <font>
      <sz val="12"/>
      <color indexed="8"/>
      <name val="Arial"/>
      <family val="2"/>
    </font>
    <font>
      <sz val="8"/>
      <name val="Arial"/>
      <family val="2"/>
    </font>
    <font>
      <b/>
      <sz val="14"/>
      <name val="Bookman Old Style"/>
      <family val="1"/>
    </font>
    <font>
      <b/>
      <sz val="14"/>
      <name val="Times New Roman"/>
      <family val="1"/>
    </font>
    <font>
      <sz val="12"/>
      <name val="Bookman Old Style"/>
      <family val="1"/>
    </font>
    <font>
      <b/>
      <sz val="10"/>
      <name val="Bookman Old Style"/>
      <family val="1"/>
    </font>
    <font>
      <sz val="11"/>
      <color indexed="8"/>
      <name val="Bookman Old Style"/>
      <family val="1"/>
    </font>
    <font>
      <sz val="10"/>
      <name val="Bookman Old Style"/>
      <family val="1"/>
    </font>
    <font>
      <b/>
      <sz val="12"/>
      <color indexed="8"/>
      <name val="Arial"/>
      <family val="2"/>
    </font>
    <font>
      <sz val="10"/>
      <name val="Calibri"/>
      <family val="2"/>
    </font>
    <font>
      <b/>
      <sz val="10"/>
      <name val="Calibri"/>
      <family val="2"/>
    </font>
    <font>
      <u/>
      <sz val="10"/>
      <name val="Calibri"/>
      <family val="2"/>
    </font>
    <font>
      <b/>
      <i/>
      <sz val="10"/>
      <color indexed="10"/>
      <name val="Calibri"/>
      <family val="2"/>
    </font>
    <font>
      <b/>
      <sz val="11"/>
      <name val="Calibri"/>
      <family val="2"/>
      <scheme val="minor"/>
    </font>
    <font>
      <sz val="11"/>
      <name val="Calibri"/>
      <family val="2"/>
      <scheme val="minor"/>
    </font>
    <font>
      <sz val="10"/>
      <name val="Calibri"/>
      <family val="2"/>
      <scheme val="minor"/>
    </font>
    <font>
      <sz val="11"/>
      <color indexed="9"/>
      <name val="Calibri"/>
      <family val="2"/>
      <scheme val="minor"/>
    </font>
    <font>
      <b/>
      <sz val="16"/>
      <name val="Calibri"/>
      <family val="2"/>
      <scheme val="minor"/>
    </font>
    <font>
      <i/>
      <sz val="9"/>
      <name val="Calibri"/>
      <family val="2"/>
      <scheme val="minor"/>
    </font>
    <font>
      <sz val="10"/>
      <color indexed="8"/>
      <name val="Calibri"/>
      <family val="2"/>
      <scheme val="minor"/>
    </font>
    <font>
      <sz val="9"/>
      <color indexed="9"/>
      <name val="Calibri"/>
      <family val="2"/>
      <scheme val="minor"/>
    </font>
    <font>
      <sz val="10"/>
      <color indexed="9"/>
      <name val="Calibri"/>
      <family val="2"/>
      <scheme val="minor"/>
    </font>
    <font>
      <b/>
      <sz val="10"/>
      <color indexed="8"/>
      <name val="Calibri"/>
      <family val="2"/>
      <scheme val="minor"/>
    </font>
    <font>
      <b/>
      <sz val="10"/>
      <name val="Calibri"/>
      <family val="2"/>
      <scheme val="minor"/>
    </font>
    <font>
      <sz val="9"/>
      <name val="Calibri"/>
      <family val="2"/>
      <scheme val="minor"/>
    </font>
    <font>
      <u/>
      <sz val="8"/>
      <color indexed="12"/>
      <name val="Calibri"/>
      <family val="2"/>
      <scheme val="minor"/>
    </font>
    <font>
      <b/>
      <sz val="9"/>
      <color indexed="8"/>
      <name val="Calibri"/>
      <family val="2"/>
      <scheme val="minor"/>
    </font>
    <font>
      <sz val="11"/>
      <color indexed="8"/>
      <name val="Calibri"/>
      <family val="2"/>
      <scheme val="minor"/>
    </font>
    <font>
      <i/>
      <u/>
      <sz val="9"/>
      <color indexed="8"/>
      <name val="Calibri"/>
      <family val="2"/>
      <scheme val="minor"/>
    </font>
    <font>
      <b/>
      <sz val="11"/>
      <color indexed="8"/>
      <name val="Calibri"/>
      <family val="2"/>
      <scheme val="minor"/>
    </font>
    <font>
      <b/>
      <sz val="14"/>
      <name val="Calibri"/>
      <family val="2"/>
      <scheme val="minor"/>
    </font>
    <font>
      <sz val="12"/>
      <name val="Calibri"/>
      <family val="2"/>
      <scheme val="minor"/>
    </font>
    <font>
      <b/>
      <sz val="12"/>
      <name val="Calibri"/>
      <family val="2"/>
      <scheme val="minor"/>
    </font>
    <font>
      <b/>
      <i/>
      <sz val="10"/>
      <name val="Calibri"/>
      <family val="2"/>
      <scheme val="minor"/>
    </font>
    <font>
      <u/>
      <sz val="10"/>
      <name val="Calibri"/>
      <family val="2"/>
      <scheme val="minor"/>
    </font>
    <font>
      <i/>
      <sz val="11"/>
      <color theme="5" tint="-0.499984740745262"/>
      <name val="Calibri"/>
      <family val="2"/>
      <scheme val="minor"/>
    </font>
    <font>
      <sz val="10"/>
      <color theme="3" tint="-0.249977111117893"/>
      <name val="Calibri"/>
      <family val="2"/>
      <scheme val="minor"/>
    </font>
    <font>
      <u/>
      <sz val="10"/>
      <color rgb="FF002060"/>
      <name val="Calibri"/>
      <family val="2"/>
      <scheme val="minor"/>
    </font>
    <font>
      <b/>
      <i/>
      <sz val="11"/>
      <color theme="7" tint="-0.249977111117893"/>
      <name val="Calibri"/>
      <family val="2"/>
      <scheme val="minor"/>
    </font>
    <font>
      <sz val="10"/>
      <color theme="7" tint="-0.249977111117893"/>
      <name val="Calibri"/>
      <family val="2"/>
      <scheme val="minor"/>
    </font>
    <font>
      <b/>
      <sz val="10"/>
      <color theme="7" tint="-0.249977111117893"/>
      <name val="Calibri"/>
      <family val="2"/>
      <scheme val="minor"/>
    </font>
    <font>
      <b/>
      <i/>
      <sz val="12"/>
      <color theme="7" tint="-0.249977111117893"/>
      <name val="Calibri"/>
      <family val="2"/>
      <scheme val="minor"/>
    </font>
  </fonts>
  <fills count="14">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33">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ck">
        <color indexed="17"/>
      </top>
      <bottom style="medium">
        <color indexed="17"/>
      </bottom>
      <diagonal/>
    </border>
    <border>
      <left/>
      <right/>
      <top/>
      <bottom style="thick">
        <color indexed="17"/>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s>
  <cellStyleXfs count="10">
    <xf numFmtId="0" fontId="0" fillId="0" borderId="0"/>
    <xf numFmtId="0" fontId="18"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1" fillId="0" borderId="0"/>
    <xf numFmtId="9" fontId="1" fillId="0" borderId="0" applyFont="0" applyFill="0" applyBorder="0" applyAlignment="0" applyProtection="0"/>
  </cellStyleXfs>
  <cellXfs count="427">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7" fillId="0" borderId="0" xfId="0" applyFont="1"/>
    <xf numFmtId="0" fontId="8" fillId="0" borderId="0" xfId="0" applyFont="1" applyAlignment="1">
      <alignment vertical="center" wrapText="1"/>
    </xf>
    <xf numFmtId="0" fontId="2" fillId="0" borderId="0" xfId="0" applyFont="1" applyFill="1" applyAlignment="1">
      <alignment horizontal="center" vertical="top" wrapText="1"/>
    </xf>
    <xf numFmtId="0" fontId="9" fillId="0" borderId="0" xfId="0" applyFont="1"/>
    <xf numFmtId="0" fontId="9" fillId="0" borderId="0" xfId="0" applyFont="1" applyFill="1" applyAlignment="1">
      <alignment horizontal="center" vertical="top" wrapText="1"/>
    </xf>
    <xf numFmtId="0" fontId="2" fillId="0" borderId="0" xfId="0" applyFont="1" applyFill="1" applyAlignment="1">
      <alignment vertical="top" wrapText="1"/>
    </xf>
    <xf numFmtId="0" fontId="8" fillId="0" borderId="0" xfId="0" applyFont="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left"/>
    </xf>
    <xf numFmtId="0" fontId="11"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11" fillId="2" borderId="0" xfId="0" applyFont="1" applyFill="1" applyAlignment="1">
      <alignment vertical="center" wrapText="1"/>
    </xf>
    <xf numFmtId="0" fontId="3" fillId="0" borderId="0" xfId="0" applyFont="1" applyAlignment="1">
      <alignment horizontal="center" vertical="center" wrapText="1"/>
    </xf>
    <xf numFmtId="0" fontId="12" fillId="0" borderId="0" xfId="0" applyFont="1" applyAlignment="1">
      <alignment vertical="center" wrapText="1"/>
    </xf>
    <xf numFmtId="0" fontId="3" fillId="0" borderId="0" xfId="6" applyFont="1" applyFill="1" applyBorder="1" applyAlignment="1">
      <alignment horizontal="left" vertical="center" wrapText="1"/>
    </xf>
    <xf numFmtId="0" fontId="11" fillId="0" borderId="0" xfId="0" applyFont="1" applyFill="1" applyAlignment="1">
      <alignment horizontal="center" vertical="center" wrapText="1"/>
    </xf>
    <xf numFmtId="0" fontId="13" fillId="0" borderId="0" xfId="0" applyFont="1"/>
    <xf numFmtId="0" fontId="3" fillId="0" borderId="0" xfId="6" applyFont="1" applyFill="1" applyAlignment="1">
      <alignment horizontal="left" vertical="center" wrapText="1"/>
    </xf>
    <xf numFmtId="0" fontId="8"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5" fillId="0" borderId="0" xfId="0" applyFont="1" applyFill="1" applyAlignment="1">
      <alignment vertical="center" wrapText="1"/>
    </xf>
    <xf numFmtId="0" fontId="13" fillId="0" borderId="0" xfId="0" applyFont="1" applyFill="1"/>
    <xf numFmtId="0" fontId="3" fillId="0" borderId="0" xfId="5" applyFont="1" applyFill="1" applyAlignment="1">
      <alignment horizontal="left" vertical="center" wrapText="1"/>
    </xf>
    <xf numFmtId="0" fontId="8" fillId="0" borderId="0" xfId="0" applyFont="1" applyFill="1" applyAlignment="1">
      <alignment horizontal="center" vertical="center" wrapText="1"/>
    </xf>
    <xf numFmtId="0" fontId="3" fillId="0" borderId="0" xfId="5" applyFont="1" applyFill="1" applyAlignment="1">
      <alignment horizontal="left" vertical="center" wrapText="1" indent="1"/>
    </xf>
    <xf numFmtId="0" fontId="3" fillId="0" borderId="0" xfId="0" applyFont="1" applyFill="1" applyBorder="1" applyAlignment="1">
      <alignment horizontal="left" vertical="center" wrapText="1"/>
    </xf>
    <xf numFmtId="0" fontId="14" fillId="0" borderId="0" xfId="0" applyFont="1" applyAlignment="1">
      <alignment vertical="center" wrapText="1"/>
    </xf>
    <xf numFmtId="0" fontId="15" fillId="0" borderId="0" xfId="0" applyFont="1" applyAlignment="1">
      <alignment horizontal="center" vertical="center" wrapText="1"/>
    </xf>
    <xf numFmtId="0" fontId="3" fillId="0" borderId="0" xfId="5" applyFont="1" applyFill="1" applyBorder="1" applyAlignment="1">
      <alignment horizontal="left" vertical="center" wrapText="1"/>
    </xf>
    <xf numFmtId="0" fontId="14" fillId="0" borderId="0" xfId="0" applyFont="1" applyFill="1" applyAlignment="1">
      <alignment vertical="center" wrapText="1"/>
    </xf>
    <xf numFmtId="0" fontId="8" fillId="0" borderId="0" xfId="0" applyFont="1" applyFill="1" applyBorder="1" applyAlignment="1">
      <alignment horizontal="left" vertical="center" wrapText="1"/>
    </xf>
    <xf numFmtId="0" fontId="16" fillId="0" borderId="0" xfId="0" applyFont="1" applyAlignment="1">
      <alignment vertical="center" wrapText="1"/>
    </xf>
    <xf numFmtId="0" fontId="3" fillId="0" borderId="0" xfId="5" applyFont="1" applyFill="1" applyBorder="1" applyAlignment="1">
      <alignment horizontal="left" vertical="center" wrapText="1" indent="1"/>
    </xf>
    <xf numFmtId="0" fontId="13" fillId="0" borderId="0" xfId="0" applyFont="1" applyAlignment="1">
      <alignment horizontal="left" vertical="center"/>
    </xf>
    <xf numFmtId="0" fontId="3" fillId="0" borderId="0" xfId="5" applyFont="1" applyAlignment="1">
      <alignment horizontal="left" vertical="center" wrapText="1"/>
    </xf>
    <xf numFmtId="0" fontId="3" fillId="0" borderId="0" xfId="0" applyFont="1" applyBorder="1" applyAlignment="1">
      <alignment vertical="center" wrapText="1"/>
    </xf>
    <xf numFmtId="164" fontId="9" fillId="0" borderId="0" xfId="0" applyNumberFormat="1" applyFont="1" applyAlignment="1">
      <alignment vertical="center" wrapText="1"/>
    </xf>
    <xf numFmtId="0" fontId="3" fillId="0" borderId="0" xfId="0" applyFont="1" applyFill="1" applyBorder="1" applyAlignment="1">
      <alignment horizontal="left" vertical="center" wrapText="1" indent="1"/>
    </xf>
    <xf numFmtId="0" fontId="3" fillId="0" borderId="0" xfId="5" applyFont="1" applyFill="1" applyAlignment="1">
      <alignment vertical="center" wrapText="1"/>
    </xf>
    <xf numFmtId="0" fontId="3" fillId="0" borderId="0" xfId="0" applyFont="1" applyAlignment="1">
      <alignment vertical="center"/>
    </xf>
    <xf numFmtId="0" fontId="3" fillId="0" borderId="0" xfId="5" applyFont="1" applyBorder="1" applyAlignment="1">
      <alignment horizontal="left" vertical="center" wrapText="1"/>
    </xf>
    <xf numFmtId="0" fontId="8" fillId="0" borderId="0" xfId="0" applyFont="1" applyFill="1" applyAlignment="1">
      <alignment horizontal="left" vertical="center" wrapText="1" indent="1"/>
    </xf>
    <xf numFmtId="164" fontId="17" fillId="0" borderId="0" xfId="2" applyFont="1" applyAlignment="1">
      <alignment horizontal="center" vertical="center" wrapText="1"/>
    </xf>
    <xf numFmtId="0" fontId="19" fillId="2" borderId="0" xfId="5" applyFont="1" applyFill="1" applyBorder="1" applyAlignment="1">
      <alignment horizontal="center" vertical="center" wrapText="1"/>
    </xf>
    <xf numFmtId="0" fontId="20" fillId="3" borderId="0" xfId="7" applyFont="1" applyFill="1" applyBorder="1" applyAlignment="1">
      <alignment horizontal="center" vertical="center"/>
    </xf>
    <xf numFmtId="0" fontId="20" fillId="0" borderId="1" xfId="7" applyFont="1" applyBorder="1" applyAlignment="1">
      <alignment vertical="center"/>
    </xf>
    <xf numFmtId="0" fontId="22" fillId="0" borderId="0" xfId="7" applyFont="1" applyAlignment="1">
      <alignment horizontal="left" vertical="center" indent="1"/>
    </xf>
    <xf numFmtId="0" fontId="0" fillId="0" borderId="2" xfId="0" applyBorder="1" applyAlignment="1">
      <alignment vertical="center" wrapText="1"/>
    </xf>
    <xf numFmtId="0" fontId="17" fillId="0" borderId="0" xfId="0" applyFont="1" applyAlignment="1">
      <alignment horizontal="center" vertical="center" wrapText="1"/>
    </xf>
    <xf numFmtId="0" fontId="9" fillId="0" borderId="0" xfId="0" applyFont="1" applyFill="1" applyAlignment="1">
      <alignment vertical="top" wrapText="1"/>
    </xf>
    <xf numFmtId="0" fontId="13" fillId="0" borderId="0" xfId="0" applyFont="1" applyAlignment="1">
      <alignment vertical="center"/>
    </xf>
    <xf numFmtId="0" fontId="15" fillId="4" borderId="0" xfId="0" applyFont="1" applyFill="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4" fillId="0" borderId="3" xfId="0" applyFont="1" applyBorder="1"/>
    <xf numFmtId="0" fontId="3" fillId="0" borderId="5" xfId="0" applyFont="1" applyBorder="1" applyAlignment="1">
      <alignment vertical="center" wrapText="1"/>
    </xf>
    <xf numFmtId="0" fontId="4" fillId="0" borderId="4" xfId="0" applyFont="1" applyBorder="1"/>
    <xf numFmtId="0" fontId="3" fillId="0" borderId="4" xfId="0" applyFont="1" applyFill="1" applyBorder="1" applyAlignment="1">
      <alignment vertical="center" wrapText="1"/>
    </xf>
    <xf numFmtId="0" fontId="4" fillId="0" borderId="4" xfId="0" applyFont="1" applyFill="1" applyBorder="1"/>
    <xf numFmtId="0" fontId="3" fillId="0" borderId="5" xfId="0" applyFont="1" applyFill="1" applyBorder="1" applyAlignment="1">
      <alignment vertical="center" wrapText="1"/>
    </xf>
    <xf numFmtId="0" fontId="4" fillId="0" borderId="5" xfId="0" applyFont="1" applyFill="1" applyBorder="1"/>
    <xf numFmtId="0" fontId="3" fillId="0" borderId="6" xfId="0" applyFont="1" applyBorder="1" applyAlignment="1">
      <alignment horizontal="center" vertical="center" wrapText="1"/>
    </xf>
    <xf numFmtId="0" fontId="12" fillId="0" borderId="0" xfId="0" applyFont="1" applyBorder="1" applyAlignment="1">
      <alignment vertical="center" wrapText="1"/>
    </xf>
    <xf numFmtId="0" fontId="24" fillId="0" borderId="0" xfId="0" applyFont="1" applyBorder="1" applyAlignment="1">
      <alignment vertical="center" wrapText="1"/>
    </xf>
    <xf numFmtId="0" fontId="24" fillId="0" borderId="7" xfId="0" applyFont="1" applyBorder="1" applyAlignment="1">
      <alignment vertical="center" wrapText="1"/>
    </xf>
    <xf numFmtId="0" fontId="12" fillId="0" borderId="6" xfId="0" applyFont="1" applyBorder="1" applyAlignment="1">
      <alignment horizontal="center" vertical="center" wrapText="1"/>
    </xf>
    <xf numFmtId="0" fontId="4" fillId="0" borderId="0" xfId="0" applyFont="1" applyBorder="1" applyAlignment="1">
      <alignment vertical="center" wrapText="1"/>
    </xf>
    <xf numFmtId="2" fontId="4" fillId="0" borderId="0" xfId="0" applyNumberFormat="1" applyFont="1" applyBorder="1" applyAlignment="1">
      <alignment vertical="center" wrapText="1"/>
    </xf>
    <xf numFmtId="164" fontId="4" fillId="0" borderId="0" xfId="2" applyFont="1" applyBorder="1" applyAlignment="1">
      <alignment vertical="center" wrapText="1"/>
    </xf>
    <xf numFmtId="164" fontId="4" fillId="0" borderId="0" xfId="0" applyNumberFormat="1"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horizontal="center" vertical="center" wrapText="1"/>
    </xf>
    <xf numFmtId="0" fontId="12" fillId="0" borderId="0" xfId="0" applyFont="1" applyBorder="1" applyAlignment="1">
      <alignment vertical="center"/>
    </xf>
    <xf numFmtId="0" fontId="3" fillId="0" borderId="0" xfId="0" applyFont="1" applyBorder="1" applyAlignment="1">
      <alignment vertical="center"/>
    </xf>
    <xf numFmtId="9" fontId="4" fillId="0" borderId="0" xfId="9" applyFont="1" applyBorder="1" applyAlignment="1">
      <alignment vertical="center" wrapText="1"/>
    </xf>
    <xf numFmtId="164" fontId="3" fillId="0" borderId="0" xfId="2" applyFont="1" applyBorder="1" applyAlignment="1">
      <alignment vertical="center" wrapText="1"/>
    </xf>
    <xf numFmtId="0" fontId="3" fillId="0" borderId="0" xfId="0" applyFont="1" applyBorder="1" applyAlignment="1">
      <alignment horizontal="left" vertical="center"/>
    </xf>
    <xf numFmtId="166" fontId="3" fillId="0" borderId="0" xfId="9" applyNumberFormat="1" applyFont="1" applyBorder="1" applyAlignment="1">
      <alignment vertical="center" wrapText="1"/>
    </xf>
    <xf numFmtId="164" fontId="13" fillId="0" borderId="0" xfId="2" applyFont="1" applyBorder="1"/>
    <xf numFmtId="0" fontId="12" fillId="4" borderId="6" xfId="0" applyFont="1" applyFill="1" applyBorder="1" applyAlignment="1">
      <alignment horizontal="center" vertical="center" wrapText="1"/>
    </xf>
    <xf numFmtId="10" fontId="3" fillId="0" borderId="0" xfId="9" applyNumberFormat="1" applyFont="1" applyBorder="1" applyAlignment="1">
      <alignment vertical="center" wrapText="1"/>
    </xf>
    <xf numFmtId="167" fontId="4" fillId="0" borderId="0" xfId="2" applyNumberFormat="1" applyFont="1" applyBorder="1" applyAlignment="1">
      <alignment vertical="center" wrapText="1"/>
    </xf>
    <xf numFmtId="164" fontId="3" fillId="0" borderId="0" xfId="2" applyFont="1" applyBorder="1" applyAlignment="1">
      <alignment horizontal="left" vertical="center" wrapText="1"/>
    </xf>
    <xf numFmtId="0" fontId="4" fillId="0" borderId="6" xfId="0" applyFont="1" applyBorder="1" applyAlignment="1">
      <alignment vertical="center" wrapText="1"/>
    </xf>
    <xf numFmtId="0" fontId="3" fillId="0" borderId="0" xfId="0" applyFont="1" applyBorder="1" applyAlignment="1">
      <alignment horizontal="left" vertical="center" indent="2"/>
    </xf>
    <xf numFmtId="166" fontId="4" fillId="0" borderId="0" xfId="9" applyNumberFormat="1" applyFont="1" applyBorder="1" applyAlignment="1">
      <alignment horizontal="right" vertical="center" wrapText="1"/>
    </xf>
    <xf numFmtId="166" fontId="4" fillId="0" borderId="0" xfId="9" applyNumberFormat="1" applyFont="1" applyBorder="1" applyAlignment="1">
      <alignment vertical="center" wrapText="1"/>
    </xf>
    <xf numFmtId="0" fontId="3" fillId="0" borderId="0" xfId="0" applyFont="1" applyBorder="1" applyAlignment="1">
      <alignment horizontal="left" vertical="center" indent="1"/>
    </xf>
    <xf numFmtId="0" fontId="4" fillId="0" borderId="0" xfId="0" applyNumberFormat="1" applyFont="1" applyBorder="1" applyAlignment="1">
      <alignment vertical="center" wrapText="1"/>
    </xf>
    <xf numFmtId="10" fontId="4" fillId="0" borderId="0" xfId="9" applyNumberFormat="1" applyFont="1" applyBorder="1" applyAlignment="1">
      <alignment vertical="center" wrapText="1"/>
    </xf>
    <xf numFmtId="0" fontId="7" fillId="0" borderId="0" xfId="0" applyFont="1" applyBorder="1"/>
    <xf numFmtId="0" fontId="3" fillId="0" borderId="8" xfId="0" applyFont="1" applyBorder="1" applyAlignment="1">
      <alignment horizontal="center" vertical="center" wrapText="1"/>
    </xf>
    <xf numFmtId="0" fontId="12" fillId="0" borderId="9" xfId="0" applyFont="1" applyBorder="1" applyAlignment="1">
      <alignment vertical="center" wrapText="1"/>
    </xf>
    <xf numFmtId="0" fontId="3" fillId="0" borderId="9" xfId="0" applyFont="1" applyBorder="1" applyAlignment="1">
      <alignment vertical="center" wrapText="1"/>
    </xf>
    <xf numFmtId="10" fontId="3" fillId="0" borderId="9" xfId="9" applyNumberFormat="1"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9" fillId="0" borderId="11" xfId="0" applyFont="1" applyBorder="1" applyAlignment="1">
      <alignment vertical="center" wrapText="1"/>
    </xf>
    <xf numFmtId="0" fontId="2" fillId="0" borderId="12" xfId="0" applyFont="1" applyBorder="1" applyAlignment="1">
      <alignment horizontal="center" vertical="center" wrapText="1"/>
    </xf>
    <xf numFmtId="164" fontId="9" fillId="0" borderId="0" xfId="0" applyNumberFormat="1" applyFont="1" applyBorder="1" applyAlignment="1">
      <alignment vertical="center" wrapText="1"/>
    </xf>
    <xf numFmtId="0" fontId="9" fillId="0" borderId="0" xfId="0" applyNumberFormat="1" applyFont="1" applyBorder="1" applyAlignment="1">
      <alignment vertical="center" wrapText="1"/>
    </xf>
    <xf numFmtId="164" fontId="3" fillId="0" borderId="0" xfId="5" applyNumberFormat="1" applyFont="1" applyBorder="1" applyAlignment="1">
      <alignment horizontal="left" vertical="center" wrapText="1"/>
    </xf>
    <xf numFmtId="0" fontId="3" fillId="0" borderId="13" xfId="0" applyFont="1" applyBorder="1" applyAlignment="1">
      <alignment vertical="center" wrapText="1"/>
    </xf>
    <xf numFmtId="164" fontId="3" fillId="0" borderId="13" xfId="2" applyFont="1" applyBorder="1" applyAlignment="1">
      <alignment horizontal="left" vertical="center" wrapText="1"/>
    </xf>
    <xf numFmtId="164" fontId="3" fillId="0" borderId="0" xfId="5" applyNumberFormat="1" applyFont="1" applyAlignment="1">
      <alignment horizontal="left" vertical="center" wrapText="1"/>
    </xf>
    <xf numFmtId="0" fontId="8" fillId="0" borderId="0" xfId="0" applyFont="1" applyFill="1" applyAlignment="1">
      <alignment vertical="center"/>
    </xf>
    <xf numFmtId="0" fontId="8" fillId="0" borderId="0" xfId="0" applyFont="1" applyAlignment="1">
      <alignment vertical="center"/>
    </xf>
    <xf numFmtId="0" fontId="12" fillId="0" borderId="0" xfId="0" applyFont="1" applyFill="1" applyBorder="1" applyAlignment="1">
      <alignment horizontal="left" vertical="center" wrapText="1"/>
    </xf>
    <xf numFmtId="166" fontId="8" fillId="0" borderId="0" xfId="9" applyNumberFormat="1" applyFont="1" applyAlignment="1">
      <alignment horizontal="center" vertical="center" wrapText="1"/>
    </xf>
    <xf numFmtId="10" fontId="11" fillId="0" borderId="0" xfId="9" applyNumberFormat="1" applyFont="1" applyAlignment="1">
      <alignment horizontal="center" vertical="center" wrapText="1"/>
    </xf>
    <xf numFmtId="0" fontId="11" fillId="0" borderId="0" xfId="0" applyFont="1" applyAlignment="1">
      <alignment vertical="center" wrapText="1"/>
    </xf>
    <xf numFmtId="0" fontId="12" fillId="0" borderId="0" xfId="0" applyFont="1" applyFill="1" applyBorder="1" applyAlignment="1">
      <alignment horizontal="left" vertical="center" wrapText="1" indent="1"/>
    </xf>
    <xf numFmtId="166" fontId="0" fillId="0" borderId="0" xfId="0" applyNumberFormat="1" applyAlignment="1">
      <alignment vertical="center" wrapText="1"/>
    </xf>
    <xf numFmtId="164" fontId="17" fillId="0" borderId="0" xfId="2" applyFont="1" applyAlignment="1">
      <alignment horizontal="center" vertical="center"/>
    </xf>
    <xf numFmtId="166" fontId="11" fillId="0" borderId="0" xfId="9" applyNumberFormat="1" applyFont="1" applyAlignment="1">
      <alignment horizontal="center" vertical="center" wrapText="1"/>
    </xf>
    <xf numFmtId="164" fontId="21" fillId="0" borderId="0" xfId="2" applyFont="1"/>
    <xf numFmtId="167" fontId="8" fillId="0" borderId="0" xfId="2" applyNumberFormat="1" applyFont="1" applyAlignment="1">
      <alignment vertical="center" wrapText="1"/>
    </xf>
    <xf numFmtId="0" fontId="12" fillId="0" borderId="0" xfId="0" applyFont="1" applyFill="1" applyAlignment="1">
      <alignment vertical="center" wrapText="1"/>
    </xf>
    <xf numFmtId="166" fontId="17" fillId="0" borderId="0" xfId="9" applyNumberFormat="1" applyFont="1" applyAlignment="1">
      <alignment horizontal="center"/>
    </xf>
    <xf numFmtId="165" fontId="0" fillId="0" borderId="0" xfId="0" applyNumberFormat="1" applyAlignment="1">
      <alignment vertical="center" wrapText="1"/>
    </xf>
    <xf numFmtId="166" fontId="17" fillId="0" borderId="0" xfId="9" applyNumberFormat="1" applyFont="1" applyAlignment="1">
      <alignment horizontal="center" vertical="center"/>
    </xf>
    <xf numFmtId="164" fontId="11" fillId="0" borderId="0" xfId="2" applyFont="1" applyAlignment="1">
      <alignment horizontal="center" vertical="center" wrapText="1"/>
    </xf>
    <xf numFmtId="9" fontId="17" fillId="0" borderId="0" xfId="9"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0" xfId="7" applyFont="1" applyAlignment="1">
      <alignment horizontal="center"/>
    </xf>
    <xf numFmtId="164" fontId="1" fillId="0" borderId="1" xfId="4" applyFont="1" applyBorder="1"/>
    <xf numFmtId="164" fontId="1" fillId="0" borderId="0" xfId="4" applyFont="1" applyProtection="1"/>
    <xf numFmtId="0" fontId="17" fillId="0" borderId="2" xfId="0" applyFont="1" applyBorder="1" applyAlignment="1">
      <alignment horizontal="center" vertical="center" wrapText="1"/>
    </xf>
    <xf numFmtId="0" fontId="0" fillId="0" borderId="14" xfId="0" applyBorder="1" applyAlignment="1">
      <alignment vertical="center" wrapText="1"/>
    </xf>
    <xf numFmtId="0" fontId="17" fillId="0" borderId="14" xfId="0" applyFont="1" applyBorder="1" applyAlignment="1">
      <alignment horizontal="center" vertical="center" wrapText="1"/>
    </xf>
    <xf numFmtId="0" fontId="0" fillId="0" borderId="0" xfId="0" applyBorder="1" applyAlignment="1">
      <alignment vertical="center" wrapText="1"/>
    </xf>
    <xf numFmtId="0"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9" fillId="0" borderId="0" xfId="8" applyFont="1"/>
    <xf numFmtId="0" fontId="27" fillId="0" borderId="0" xfId="8" applyFont="1"/>
    <xf numFmtId="39" fontId="17" fillId="0" borderId="0" xfId="0" applyNumberFormat="1" applyFont="1" applyAlignment="1">
      <alignment horizontal="center" vertical="center" wrapText="1"/>
    </xf>
    <xf numFmtId="0" fontId="15" fillId="0" borderId="0" xfId="0" applyFont="1" applyAlignment="1">
      <alignment vertical="center" wrapText="1"/>
    </xf>
    <xf numFmtId="0" fontId="15" fillId="0" borderId="0" xfId="0" applyFont="1" applyFill="1" applyAlignment="1">
      <alignment vertical="center" wrapText="1"/>
    </xf>
    <xf numFmtId="10" fontId="11" fillId="0" borderId="0" xfId="0" applyNumberFormat="1" applyFont="1" applyAlignment="1">
      <alignment horizontal="center" vertical="center" wrapText="1"/>
    </xf>
    <xf numFmtId="39" fontId="8" fillId="0" borderId="0" xfId="0" applyNumberFormat="1" applyFont="1" applyAlignment="1">
      <alignment horizontal="center" vertical="center" wrapText="1"/>
    </xf>
    <xf numFmtId="37" fontId="8" fillId="0" borderId="0" xfId="0" applyNumberFormat="1" applyFont="1" applyAlignment="1">
      <alignment horizontal="center" vertical="center" wrapText="1"/>
    </xf>
    <xf numFmtId="10" fontId="11" fillId="0" borderId="0" xfId="2" applyNumberFormat="1" applyFont="1" applyAlignment="1">
      <alignment horizontal="center" vertical="center" wrapText="1"/>
    </xf>
    <xf numFmtId="4" fontId="17" fillId="0" borderId="0" xfId="0" applyNumberFormat="1" applyFont="1" applyAlignment="1">
      <alignment horizontal="center" vertical="center" wrapText="1"/>
    </xf>
    <xf numFmtId="4" fontId="17" fillId="0" borderId="2" xfId="0" applyNumberFormat="1" applyFont="1" applyBorder="1" applyAlignment="1">
      <alignment horizontal="center" vertical="center" wrapText="1"/>
    </xf>
    <xf numFmtId="0" fontId="8" fillId="3" borderId="0" xfId="0" applyFont="1" applyFill="1" applyAlignment="1">
      <alignment horizontal="center" vertical="center" wrapText="1"/>
    </xf>
    <xf numFmtId="0" fontId="11" fillId="3" borderId="0" xfId="0" applyFont="1" applyFill="1" applyAlignment="1">
      <alignment horizontal="right" vertical="center" wrapText="1"/>
    </xf>
    <xf numFmtId="0" fontId="11" fillId="3" borderId="0" xfId="0" applyFont="1" applyFill="1" applyAlignment="1">
      <alignment horizontal="center" vertical="center" wrapText="1"/>
    </xf>
    <xf numFmtId="0" fontId="8" fillId="3" borderId="0" xfId="0" applyFont="1" applyFill="1" applyAlignment="1">
      <alignment vertical="center" wrapText="1"/>
    </xf>
    <xf numFmtId="0" fontId="2" fillId="3" borderId="0" xfId="0" applyFont="1" applyFill="1" applyBorder="1" applyAlignment="1">
      <alignment horizontal="center" vertical="center"/>
    </xf>
    <xf numFmtId="0" fontId="2" fillId="0" borderId="0" xfId="0" applyFont="1" applyFill="1" applyBorder="1" applyAlignment="1">
      <alignment horizontal="center" vertical="center"/>
    </xf>
    <xf numFmtId="2" fontId="11" fillId="3" borderId="0" xfId="0" applyNumberFormat="1" applyFont="1" applyFill="1" applyAlignment="1">
      <alignment horizontal="center" vertical="center" wrapText="1"/>
    </xf>
    <xf numFmtId="0" fontId="3" fillId="3" borderId="0" xfId="0" applyFont="1" applyFill="1" applyAlignment="1">
      <alignment horizontal="right" vertical="center" wrapText="1"/>
    </xf>
    <xf numFmtId="2" fontId="3" fillId="3" borderId="0" xfId="0" applyNumberFormat="1" applyFont="1" applyFill="1" applyAlignment="1">
      <alignment horizontal="center" vertical="center" wrapText="1"/>
    </xf>
    <xf numFmtId="0" fontId="12" fillId="3" borderId="0" xfId="0" applyFont="1" applyFill="1" applyAlignment="1">
      <alignment horizontal="right" vertical="center" wrapText="1"/>
    </xf>
    <xf numFmtId="2" fontId="12" fillId="3" borderId="0" xfId="0" applyNumberFormat="1" applyFont="1" applyFill="1" applyAlignment="1">
      <alignment horizontal="center" vertical="center" wrapText="1"/>
    </xf>
    <xf numFmtId="0" fontId="2" fillId="0" borderId="0" xfId="0" applyFont="1" applyFill="1" applyAlignment="1">
      <alignment horizontal="right" vertical="top" wrapText="1"/>
    </xf>
    <xf numFmtId="0" fontId="9" fillId="0" borderId="0" xfId="0" applyFont="1" applyFill="1" applyAlignment="1">
      <alignment horizontal="left" vertical="top"/>
    </xf>
    <xf numFmtId="0" fontId="31" fillId="0" borderId="0" xfId="6" applyFont="1" applyBorder="1" applyAlignment="1"/>
    <xf numFmtId="0" fontId="31" fillId="0" borderId="15" xfId="6" applyFont="1" applyBorder="1" applyAlignment="1"/>
    <xf numFmtId="0" fontId="9" fillId="0" borderId="0" xfId="8" applyFont="1" applyAlignment="1">
      <alignment vertical="top"/>
    </xf>
    <xf numFmtId="0" fontId="1" fillId="0" borderId="0" xfId="6"/>
    <xf numFmtId="0" fontId="1" fillId="0" borderId="0" xfId="6" applyBorder="1"/>
    <xf numFmtId="0" fontId="33" fillId="0" borderId="0" xfId="6" applyFont="1" applyBorder="1" applyAlignment="1">
      <alignment horizontal="center" vertical="center" wrapText="1"/>
    </xf>
    <xf numFmtId="0" fontId="33" fillId="0" borderId="0" xfId="6" applyFont="1" applyBorder="1" applyAlignment="1">
      <alignment horizontal="center" vertical="center"/>
    </xf>
    <xf numFmtId="0" fontId="33" fillId="0" borderId="0" xfId="6" applyFont="1" applyBorder="1"/>
    <xf numFmtId="0" fontId="33" fillId="0" borderId="1" xfId="6" applyFont="1" applyBorder="1"/>
    <xf numFmtId="168" fontId="33" fillId="0" borderId="1" xfId="6" applyNumberFormat="1" applyFont="1" applyBorder="1"/>
    <xf numFmtId="0" fontId="34" fillId="0" borderId="0" xfId="0" applyFont="1" applyBorder="1" applyAlignment="1">
      <alignment vertical="center" wrapText="1"/>
    </xf>
    <xf numFmtId="167" fontId="34" fillId="0" borderId="0" xfId="2" applyNumberFormat="1" applyFont="1" applyBorder="1" applyAlignment="1">
      <alignment vertical="center" wrapText="1"/>
    </xf>
    <xf numFmtId="2" fontId="1" fillId="0" borderId="0" xfId="6" applyNumberFormat="1" applyBorder="1"/>
    <xf numFmtId="0" fontId="35" fillId="0" borderId="0" xfId="6" applyFont="1" applyBorder="1"/>
    <xf numFmtId="164" fontId="34" fillId="0" borderId="0" xfId="3" applyFont="1" applyBorder="1"/>
    <xf numFmtId="0" fontId="33" fillId="0" borderId="16" xfId="6" applyFont="1" applyBorder="1" applyAlignment="1">
      <alignment horizontal="center" vertical="center" wrapText="1"/>
    </xf>
    <xf numFmtId="0" fontId="35" fillId="0" borderId="0" xfId="6" applyFont="1"/>
    <xf numFmtId="0" fontId="3" fillId="0" borderId="0" xfId="6" applyFont="1" applyFill="1" applyBorder="1" applyAlignment="1">
      <alignment vertical="top" wrapText="1"/>
    </xf>
    <xf numFmtId="0" fontId="11" fillId="2" borderId="0" xfId="0" applyFont="1" applyFill="1" applyAlignment="1">
      <alignment horizontal="center" vertical="center" wrapText="1"/>
    </xf>
    <xf numFmtId="0" fontId="12" fillId="6" borderId="17" xfId="0" applyFont="1" applyFill="1" applyBorder="1" applyAlignment="1">
      <alignment horizontal="center" vertical="top" wrapText="1"/>
    </xf>
    <xf numFmtId="0" fontId="36" fillId="5" borderId="18" xfId="0" applyFont="1" applyFill="1" applyBorder="1" applyAlignment="1">
      <alignment horizontal="center" vertical="top" wrapText="1"/>
    </xf>
    <xf numFmtId="0" fontId="27" fillId="5" borderId="0" xfId="8" applyFont="1" applyFill="1"/>
    <xf numFmtId="0" fontId="9" fillId="5" borderId="0" xfId="8" applyFont="1" applyFill="1" applyAlignment="1">
      <alignment vertical="top"/>
    </xf>
    <xf numFmtId="0" fontId="2" fillId="5" borderId="0" xfId="8" applyFont="1" applyFill="1" applyAlignment="1">
      <alignment horizontal="center" vertical="top"/>
    </xf>
    <xf numFmtId="0" fontId="28" fillId="5" borderId="0" xfId="0" applyFont="1" applyFill="1" applyAlignment="1">
      <alignment horizontal="left" vertical="top" wrapText="1"/>
    </xf>
    <xf numFmtId="0" fontId="9" fillId="5" borderId="0" xfId="8" applyFont="1" applyFill="1" applyAlignment="1">
      <alignment horizontal="center" vertical="top"/>
    </xf>
    <xf numFmtId="0" fontId="28" fillId="5" borderId="19" xfId="0" applyFont="1" applyFill="1" applyBorder="1" applyAlignment="1">
      <alignment vertical="top" wrapText="1"/>
    </xf>
    <xf numFmtId="0" fontId="28" fillId="7" borderId="0" xfId="0" applyFont="1" applyFill="1" applyAlignment="1">
      <alignment horizontal="left" vertical="top" wrapText="1"/>
    </xf>
    <xf numFmtId="0" fontId="9" fillId="7" borderId="0" xfId="8" applyFont="1" applyFill="1" applyAlignment="1">
      <alignment vertical="top"/>
    </xf>
    <xf numFmtId="164" fontId="9" fillId="7" borderId="0" xfId="8" applyNumberFormat="1" applyFont="1" applyFill="1" applyAlignment="1">
      <alignment vertical="top"/>
    </xf>
    <xf numFmtId="9" fontId="9" fillId="7" borderId="0" xfId="8" applyNumberFormat="1" applyFont="1" applyFill="1" applyAlignment="1">
      <alignment vertical="top"/>
    </xf>
    <xf numFmtId="0" fontId="9" fillId="8" borderId="0" xfId="8" applyFont="1" applyFill="1" applyAlignment="1">
      <alignment horizontal="right" vertical="top"/>
    </xf>
    <xf numFmtId="0" fontId="9" fillId="5" borderId="0" xfId="8" applyFont="1" applyFill="1" applyAlignment="1">
      <alignment horizontal="right" vertical="top"/>
    </xf>
    <xf numFmtId="9" fontId="9" fillId="8" borderId="0" xfId="8" applyNumberFormat="1" applyFont="1" applyFill="1" applyAlignment="1">
      <alignment horizontal="right" vertical="top"/>
    </xf>
    <xf numFmtId="10" fontId="9" fillId="8" borderId="0" xfId="8" applyNumberFormat="1" applyFont="1" applyFill="1" applyAlignment="1">
      <alignment horizontal="right" vertical="top"/>
    </xf>
    <xf numFmtId="0" fontId="41" fillId="0" borderId="0" xfId="0" applyFont="1" applyAlignment="1">
      <alignment horizontal="center"/>
    </xf>
    <xf numFmtId="0" fontId="41" fillId="0" borderId="0" xfId="0" applyFont="1" applyBorder="1" applyAlignment="1">
      <alignment horizontal="center"/>
    </xf>
    <xf numFmtId="0" fontId="42" fillId="0" borderId="0" xfId="0" applyFont="1" applyBorder="1" applyAlignment="1">
      <alignment vertical="top" wrapText="1"/>
    </xf>
    <xf numFmtId="0" fontId="43" fillId="0" borderId="0" xfId="0" applyFont="1" applyAlignment="1">
      <alignment vertical="center" wrapText="1"/>
    </xf>
    <xf numFmtId="0" fontId="42" fillId="0" borderId="0" xfId="0" applyFont="1" applyAlignment="1">
      <alignment vertical="center" wrapText="1"/>
    </xf>
    <xf numFmtId="0" fontId="44" fillId="0" borderId="0" xfId="0" applyFont="1" applyAlignment="1">
      <alignment vertical="center" wrapText="1"/>
    </xf>
    <xf numFmtId="0" fontId="42" fillId="0" borderId="0" xfId="0" applyFont="1" applyAlignment="1">
      <alignment vertical="top" wrapText="1"/>
    </xf>
    <xf numFmtId="0" fontId="43" fillId="0" borderId="0" xfId="0" applyFont="1" applyAlignment="1">
      <alignment horizontal="center" vertical="center" wrapText="1"/>
    </xf>
    <xf numFmtId="0" fontId="45" fillId="0" borderId="0" xfId="0" applyFont="1" applyBorder="1" applyAlignment="1">
      <alignment horizontal="left"/>
    </xf>
    <xf numFmtId="0" fontId="43" fillId="0" borderId="0" xfId="0" applyFont="1" applyBorder="1" applyAlignment="1">
      <alignment vertical="top" wrapText="1"/>
    </xf>
    <xf numFmtId="0" fontId="45" fillId="0" borderId="0" xfId="0" applyFont="1" applyAlignment="1"/>
    <xf numFmtId="0" fontId="46" fillId="0" borderId="0" xfId="0" applyFont="1"/>
    <xf numFmtId="0" fontId="43" fillId="0" borderId="0" xfId="0" applyFont="1" applyAlignment="1">
      <alignment vertical="top" wrapText="1"/>
    </xf>
    <xf numFmtId="0" fontId="47" fillId="0" borderId="0" xfId="0" applyFont="1" applyAlignment="1">
      <alignment horizontal="center" vertical="center" wrapText="1"/>
    </xf>
    <xf numFmtId="0" fontId="42" fillId="0" borderId="0" xfId="0" applyFont="1" applyFill="1" applyBorder="1" applyAlignment="1">
      <alignment horizontal="center" vertical="top" wrapText="1"/>
    </xf>
    <xf numFmtId="0" fontId="41" fillId="0" borderId="0" xfId="0" applyFont="1" applyFill="1" applyAlignment="1">
      <alignment horizontal="center" vertical="top" wrapText="1"/>
    </xf>
    <xf numFmtId="0" fontId="47" fillId="0" borderId="0" xfId="0" applyFont="1" applyAlignment="1">
      <alignment vertical="center" wrapText="1"/>
    </xf>
    <xf numFmtId="0" fontId="48" fillId="0" borderId="0" xfId="0" applyFont="1" applyAlignment="1">
      <alignment vertical="center"/>
    </xf>
    <xf numFmtId="0" fontId="41" fillId="0" borderId="0" xfId="0" applyFont="1" applyFill="1" applyBorder="1" applyAlignment="1">
      <alignment horizontal="left" vertical="top"/>
    </xf>
    <xf numFmtId="0" fontId="42" fillId="0" borderId="0" xfId="0" applyFont="1" applyFill="1" applyAlignment="1">
      <alignment horizontal="left" vertical="top"/>
    </xf>
    <xf numFmtId="0" fontId="42" fillId="0" borderId="0" xfId="0" applyFont="1"/>
    <xf numFmtId="0" fontId="49" fillId="0" borderId="0" xfId="0" applyFont="1" applyAlignment="1">
      <alignment vertical="center" wrapText="1"/>
    </xf>
    <xf numFmtId="0" fontId="42" fillId="0" borderId="0" xfId="0" applyFont="1" applyFill="1" applyAlignment="1">
      <alignment horizontal="center" vertical="top" wrapText="1"/>
    </xf>
    <xf numFmtId="0" fontId="43" fillId="0" borderId="0" xfId="0" applyFont="1" applyBorder="1" applyAlignment="1">
      <alignment vertical="center" wrapText="1"/>
    </xf>
    <xf numFmtId="0" fontId="41" fillId="0" borderId="0" xfId="0" applyFont="1" applyFill="1" applyBorder="1" applyAlignment="1">
      <alignment horizontal="center"/>
    </xf>
    <xf numFmtId="0" fontId="47" fillId="0" borderId="0" xfId="0" applyFont="1" applyBorder="1" applyAlignment="1">
      <alignment vertical="center" wrapText="1"/>
    </xf>
    <xf numFmtId="0" fontId="50" fillId="0" borderId="0" xfId="0" applyFont="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vertical="center" wrapText="1"/>
    </xf>
    <xf numFmtId="0" fontId="42" fillId="0" borderId="0" xfId="0" applyFont="1" applyFill="1" applyAlignment="1">
      <alignment vertical="center" wrapText="1"/>
    </xf>
    <xf numFmtId="0" fontId="50" fillId="0" borderId="0" xfId="0" applyFont="1" applyAlignment="1">
      <alignment horizontal="center" vertical="top" wrapText="1"/>
    </xf>
    <xf numFmtId="0" fontId="47" fillId="0" borderId="0" xfId="0" applyFont="1" applyAlignment="1">
      <alignment vertical="top" wrapText="1"/>
    </xf>
    <xf numFmtId="0" fontId="43" fillId="0" borderId="0" xfId="0" applyFont="1" applyAlignment="1">
      <alignment horizontal="center" vertical="top" wrapText="1"/>
    </xf>
    <xf numFmtId="0" fontId="44" fillId="0" borderId="0" xfId="0" applyFont="1" applyAlignment="1">
      <alignment vertical="top" wrapText="1"/>
    </xf>
    <xf numFmtId="0" fontId="51" fillId="0" borderId="0" xfId="0" applyFont="1" applyAlignment="1">
      <alignment vertical="top" wrapText="1"/>
    </xf>
    <xf numFmtId="0" fontId="47" fillId="0" borderId="0" xfId="0" applyFont="1" applyAlignment="1">
      <alignment horizontal="center" vertical="top" wrapText="1"/>
    </xf>
    <xf numFmtId="0" fontId="43" fillId="0" borderId="0" xfId="6" applyFont="1" applyFill="1" applyBorder="1" applyAlignment="1">
      <alignment vertical="top" wrapText="1"/>
    </xf>
    <xf numFmtId="0" fontId="50" fillId="0" borderId="0" xfId="0" applyFont="1" applyFill="1" applyAlignment="1">
      <alignment horizontal="center" vertical="top" wrapText="1"/>
    </xf>
    <xf numFmtId="0" fontId="52" fillId="0" borderId="0" xfId="0" applyFont="1" applyAlignment="1">
      <alignment vertical="top" wrapText="1"/>
    </xf>
    <xf numFmtId="0" fontId="43" fillId="0" borderId="0" xfId="0" applyFont="1" applyFill="1" applyBorder="1" applyAlignment="1">
      <alignment vertical="top" wrapText="1"/>
    </xf>
    <xf numFmtId="0" fontId="47" fillId="0" borderId="0" xfId="0" applyFont="1" applyFill="1" applyBorder="1" applyAlignment="1">
      <alignment vertical="top" wrapText="1"/>
    </xf>
    <xf numFmtId="0" fontId="47" fillId="0" borderId="0" xfId="0" applyFont="1" applyFill="1" applyAlignment="1">
      <alignment vertical="top" wrapText="1"/>
    </xf>
    <xf numFmtId="0" fontId="43" fillId="0" borderId="0" xfId="0" applyFont="1" applyFill="1" applyAlignment="1">
      <alignment vertical="top" wrapText="1"/>
    </xf>
    <xf numFmtId="0" fontId="43" fillId="0" borderId="0" xfId="0" applyFont="1" applyFill="1" applyAlignment="1">
      <alignment horizontal="center" vertical="top" wrapText="1"/>
    </xf>
    <xf numFmtId="0" fontId="42" fillId="0" borderId="0" xfId="0" applyFont="1" applyFill="1" applyAlignment="1">
      <alignment vertical="top" wrapText="1"/>
    </xf>
    <xf numFmtId="0" fontId="44" fillId="0" borderId="0" xfId="0" applyFont="1" applyFill="1" applyAlignment="1">
      <alignment vertical="top" wrapText="1"/>
    </xf>
    <xf numFmtId="0" fontId="43" fillId="0" borderId="0" xfId="5" applyFont="1" applyFill="1" applyBorder="1" applyAlignment="1">
      <alignment horizontal="left" vertical="top" wrapText="1"/>
    </xf>
    <xf numFmtId="0" fontId="52" fillId="0" borderId="0" xfId="0" applyFont="1" applyFill="1" applyAlignment="1">
      <alignment vertical="top" wrapText="1"/>
    </xf>
    <xf numFmtId="0" fontId="43" fillId="0" borderId="0" xfId="0" applyFont="1" applyFill="1" applyBorder="1" applyAlignment="1">
      <alignment horizontal="left" vertical="top" wrapText="1"/>
    </xf>
    <xf numFmtId="0" fontId="47" fillId="0" borderId="0" xfId="0" applyFont="1" applyBorder="1" applyAlignment="1">
      <alignment vertical="top" wrapText="1"/>
    </xf>
    <xf numFmtId="0" fontId="52" fillId="0" borderId="0" xfId="0" applyFont="1" applyBorder="1" applyAlignment="1">
      <alignment vertical="top" wrapText="1"/>
    </xf>
    <xf numFmtId="0" fontId="50" fillId="0" borderId="0" xfId="0" applyFont="1" applyFill="1" applyAlignment="1" applyProtection="1">
      <alignment horizontal="center" vertical="top" wrapText="1"/>
    </xf>
    <xf numFmtId="0" fontId="47" fillId="0" borderId="0" xfId="0" applyFont="1" applyAlignment="1" applyProtection="1">
      <alignment vertical="top" wrapText="1"/>
    </xf>
    <xf numFmtId="0" fontId="47" fillId="0" borderId="0" xfId="0" applyFont="1" applyFill="1" applyBorder="1" applyAlignment="1">
      <alignment horizontal="left" vertical="top" wrapText="1"/>
    </xf>
    <xf numFmtId="0" fontId="43" fillId="5" borderId="0" xfId="5" applyFont="1" applyFill="1" applyBorder="1" applyAlignment="1">
      <alignment horizontal="left" vertical="top" wrapText="1"/>
    </xf>
    <xf numFmtId="0" fontId="52" fillId="0" borderId="0" xfId="0" applyFont="1" applyAlignment="1">
      <alignment horizontal="left" vertical="top" wrapText="1"/>
    </xf>
    <xf numFmtId="0" fontId="43" fillId="0" borderId="0" xfId="5" applyFont="1" applyAlignment="1">
      <alignment horizontal="left" vertical="top" wrapText="1"/>
    </xf>
    <xf numFmtId="164" fontId="42" fillId="0" borderId="0" xfId="0" applyNumberFormat="1" applyFont="1" applyAlignment="1">
      <alignment vertical="top" wrapText="1"/>
    </xf>
    <xf numFmtId="0" fontId="43" fillId="0" borderId="0" xfId="5" applyFont="1" applyBorder="1" applyAlignment="1">
      <alignment horizontal="left" vertical="top" wrapText="1"/>
    </xf>
    <xf numFmtId="0" fontId="42" fillId="0" borderId="0" xfId="0" applyFont="1" applyAlignment="1">
      <alignment horizontal="justify"/>
    </xf>
    <xf numFmtId="0" fontId="43" fillId="0" borderId="0" xfId="5" applyFont="1" applyAlignment="1" applyProtection="1">
      <alignment horizontal="left" vertical="top" wrapText="1"/>
    </xf>
    <xf numFmtId="0" fontId="43" fillId="0" borderId="0" xfId="5" applyFont="1" applyFill="1" applyAlignment="1">
      <alignment horizontal="left" vertical="top" wrapText="1"/>
    </xf>
    <xf numFmtId="0" fontId="43" fillId="0" borderId="0" xfId="5" applyFont="1" applyFill="1" applyBorder="1" applyAlignment="1">
      <alignment vertical="top" wrapText="1"/>
    </xf>
    <xf numFmtId="39" fontId="47" fillId="0" borderId="0" xfId="2" applyNumberFormat="1" applyFont="1" applyAlignment="1" applyProtection="1">
      <alignment horizontal="center" vertical="top" wrapText="1"/>
    </xf>
    <xf numFmtId="37" fontId="47" fillId="0" borderId="0" xfId="2" applyNumberFormat="1" applyFont="1" applyAlignment="1" applyProtection="1">
      <alignment horizontal="center" vertical="top" wrapText="1"/>
    </xf>
    <xf numFmtId="10" fontId="47" fillId="0" borderId="0" xfId="2" applyNumberFormat="1" applyFont="1" applyAlignment="1" applyProtection="1">
      <alignment horizontal="center" vertical="top" wrapText="1"/>
    </xf>
    <xf numFmtId="0" fontId="44" fillId="0" borderId="0" xfId="0" applyFont="1" applyFill="1" applyAlignment="1">
      <alignment vertical="center" wrapText="1"/>
    </xf>
    <xf numFmtId="164" fontId="47" fillId="0" borderId="0" xfId="2" applyFont="1" applyAlignment="1" applyProtection="1">
      <alignment horizontal="center" vertical="top" wrapText="1"/>
    </xf>
    <xf numFmtId="0" fontId="53" fillId="0" borderId="0" xfId="1" applyFont="1" applyAlignment="1" applyProtection="1">
      <alignment horizontal="center" vertical="top" wrapText="1"/>
    </xf>
    <xf numFmtId="0" fontId="54" fillId="3" borderId="0" xfId="7" applyFont="1" applyFill="1" applyBorder="1" applyAlignment="1">
      <alignment horizontal="center" vertical="center"/>
    </xf>
    <xf numFmtId="0" fontId="54" fillId="0" borderId="0" xfId="7" applyFont="1" applyBorder="1" applyAlignment="1">
      <alignment vertical="center"/>
    </xf>
    <xf numFmtId="4" fontId="47" fillId="0" borderId="0" xfId="2" applyNumberFormat="1" applyFont="1" applyAlignment="1" applyProtection="1">
      <alignment horizontal="center" vertical="center" wrapText="1"/>
    </xf>
    <xf numFmtId="4" fontId="55" fillId="0" borderId="0" xfId="0" applyNumberFormat="1" applyFont="1" applyAlignment="1">
      <alignment horizontal="center" vertical="center" wrapText="1"/>
    </xf>
    <xf numFmtId="0" fontId="56" fillId="0" borderId="0" xfId="7" applyFont="1" applyBorder="1" applyAlignment="1">
      <alignment horizontal="left" vertical="center" indent="1"/>
    </xf>
    <xf numFmtId="4" fontId="43" fillId="0" borderId="1" xfId="4" applyNumberFormat="1" applyFont="1" applyBorder="1" applyAlignment="1">
      <alignment horizontal="center"/>
    </xf>
    <xf numFmtId="4" fontId="47" fillId="0" borderId="2" xfId="2" applyNumberFormat="1" applyFont="1" applyBorder="1" applyAlignment="1" applyProtection="1">
      <alignment horizontal="center" vertical="center" wrapText="1"/>
    </xf>
    <xf numFmtId="0" fontId="57" fillId="0" borderId="0" xfId="0" applyFont="1" applyAlignment="1">
      <alignment horizontal="center" vertical="center" wrapText="1"/>
    </xf>
    <xf numFmtId="0" fontId="43" fillId="0" borderId="0" xfId="6" applyFont="1"/>
    <xf numFmtId="0" fontId="43" fillId="3" borderId="22" xfId="6" applyFont="1" applyFill="1" applyBorder="1"/>
    <xf numFmtId="0" fontId="43" fillId="3" borderId="14" xfId="6" applyFont="1" applyFill="1" applyBorder="1"/>
    <xf numFmtId="0" fontId="43" fillId="3" borderId="23" xfId="6" applyFont="1" applyFill="1" applyBorder="1"/>
    <xf numFmtId="0" fontId="58" fillId="0" borderId="0" xfId="6" applyFont="1" applyBorder="1" applyAlignment="1">
      <alignment vertical="center"/>
    </xf>
    <xf numFmtId="0" fontId="59" fillId="0" borderId="0" xfId="6" applyFont="1" applyBorder="1" applyAlignment="1">
      <alignment vertical="center"/>
    </xf>
    <xf numFmtId="0" fontId="43" fillId="3" borderId="24" xfId="6" applyFont="1" applyFill="1" applyBorder="1"/>
    <xf numFmtId="0" fontId="43" fillId="3" borderId="25" xfId="6" applyFont="1" applyFill="1" applyBorder="1"/>
    <xf numFmtId="0" fontId="59" fillId="0" borderId="0" xfId="6" applyFont="1" applyBorder="1" applyAlignment="1">
      <alignment horizontal="center" vertical="center"/>
    </xf>
    <xf numFmtId="0" fontId="59" fillId="3" borderId="24" xfId="6" applyFont="1" applyFill="1" applyBorder="1" applyAlignment="1">
      <alignment horizontal="center" vertical="center"/>
    </xf>
    <xf numFmtId="0" fontId="59" fillId="3" borderId="25" xfId="6" applyFont="1" applyFill="1" applyBorder="1" applyAlignment="1">
      <alignment horizontal="center" vertical="center"/>
    </xf>
    <xf numFmtId="0" fontId="60" fillId="3" borderId="17" xfId="6" applyFont="1" applyFill="1" applyBorder="1" applyAlignment="1">
      <alignment horizontal="center" vertical="center" wrapText="1"/>
    </xf>
    <xf numFmtId="0" fontId="43" fillId="3" borderId="0" xfId="6" applyFont="1" applyFill="1" applyBorder="1"/>
    <xf numFmtId="167" fontId="55" fillId="3" borderId="0" xfId="2" applyNumberFormat="1" applyFont="1" applyFill="1" applyBorder="1" applyAlignment="1">
      <alignment horizontal="right" vertical="center" wrapText="1"/>
    </xf>
    <xf numFmtId="167" fontId="55" fillId="3" borderId="16" xfId="2" applyNumberFormat="1" applyFont="1" applyFill="1" applyBorder="1" applyAlignment="1">
      <alignment horizontal="right" vertical="center" wrapText="1"/>
    </xf>
    <xf numFmtId="0" fontId="43" fillId="3" borderId="26" xfId="6" applyFont="1" applyFill="1" applyBorder="1"/>
    <xf numFmtId="0" fontId="43" fillId="3" borderId="2" xfId="6" applyFont="1" applyFill="1" applyBorder="1"/>
    <xf numFmtId="0" fontId="43" fillId="3" borderId="27" xfId="6" applyFont="1" applyFill="1" applyBorder="1"/>
    <xf numFmtId="0" fontId="43" fillId="0" borderId="0" xfId="6" applyFont="1" applyAlignment="1">
      <alignment horizontal="right"/>
    </xf>
    <xf numFmtId="0" fontId="0" fillId="9" borderId="0" xfId="0" applyFill="1" applyAlignment="1">
      <alignment vertical="center" wrapText="1"/>
    </xf>
    <xf numFmtId="0" fontId="17" fillId="9" borderId="0" xfId="0" applyFont="1" applyFill="1" applyAlignment="1">
      <alignment horizontal="center" vertical="center" wrapText="1"/>
    </xf>
    <xf numFmtId="0" fontId="5" fillId="9" borderId="0" xfId="0" applyFont="1" applyFill="1" applyAlignment="1">
      <alignment vertical="center" wrapText="1"/>
    </xf>
    <xf numFmtId="0" fontId="0" fillId="9" borderId="0" xfId="0" applyFill="1" applyAlignment="1">
      <alignment horizontal="center" vertical="center" wrapText="1"/>
    </xf>
    <xf numFmtId="0" fontId="11" fillId="10" borderId="0" xfId="0" applyFont="1" applyFill="1" applyAlignment="1">
      <alignment horizontal="right" vertical="center" wrapText="1"/>
    </xf>
    <xf numFmtId="0" fontId="11" fillId="10" borderId="0" xfId="0" applyFont="1" applyFill="1" applyAlignment="1">
      <alignment horizontal="center" vertical="center" wrapText="1"/>
    </xf>
    <xf numFmtId="0" fontId="8" fillId="0" borderId="0" xfId="0" applyFont="1" applyAlignment="1" applyProtection="1">
      <alignment vertical="center" wrapText="1"/>
    </xf>
    <xf numFmtId="0" fontId="3" fillId="0" borderId="0" xfId="5" applyFont="1" applyAlignment="1" applyProtection="1">
      <alignment horizontal="left" vertical="center" wrapText="1"/>
    </xf>
    <xf numFmtId="0" fontId="8" fillId="0" borderId="0" xfId="0" applyFont="1" applyAlignment="1" applyProtection="1">
      <alignment vertical="top" wrapText="1"/>
    </xf>
    <xf numFmtId="0" fontId="43" fillId="5" borderId="0" xfId="0" applyFont="1" applyFill="1" applyAlignment="1">
      <alignment vertical="top"/>
    </xf>
    <xf numFmtId="0" fontId="43" fillId="5" borderId="0" xfId="0" applyFont="1" applyFill="1" applyAlignment="1">
      <alignment horizontal="left" vertical="top"/>
    </xf>
    <xf numFmtId="0" fontId="43" fillId="0" borderId="0" xfId="0" applyFont="1" applyAlignment="1">
      <alignment vertical="top"/>
    </xf>
    <xf numFmtId="0" fontId="43" fillId="5" borderId="20" xfId="0" applyFont="1" applyFill="1" applyBorder="1" applyAlignment="1">
      <alignment vertical="top"/>
    </xf>
    <xf numFmtId="0" fontId="43" fillId="5" borderId="15" xfId="0" applyFont="1" applyFill="1" applyBorder="1" applyAlignment="1">
      <alignment vertical="top"/>
    </xf>
    <xf numFmtId="0" fontId="43" fillId="5" borderId="15" xfId="0" applyFont="1" applyFill="1" applyBorder="1" applyAlignment="1">
      <alignment horizontal="left" vertical="top"/>
    </xf>
    <xf numFmtId="0" fontId="43" fillId="5" borderId="21" xfId="0" applyFont="1" applyFill="1" applyBorder="1" applyAlignment="1">
      <alignment vertical="top"/>
    </xf>
    <xf numFmtId="0" fontId="43" fillId="5" borderId="6" xfId="0" applyFont="1" applyFill="1" applyBorder="1" applyAlignment="1">
      <alignment vertical="top"/>
    </xf>
    <xf numFmtId="0" fontId="43" fillId="5" borderId="7" xfId="0" applyFont="1" applyFill="1" applyBorder="1" applyAlignment="1">
      <alignment vertical="top"/>
    </xf>
    <xf numFmtId="0" fontId="43" fillId="5" borderId="0" xfId="0" applyFont="1" applyFill="1" applyBorder="1" applyAlignment="1">
      <alignment vertical="top"/>
    </xf>
    <xf numFmtId="0" fontId="43" fillId="5" borderId="0" xfId="0" applyFont="1" applyFill="1" applyBorder="1" applyAlignment="1">
      <alignment horizontal="left" vertical="top"/>
    </xf>
    <xf numFmtId="0" fontId="43" fillId="5" borderId="0" xfId="0" applyFont="1" applyFill="1" applyAlignment="1">
      <alignment horizontal="justify" vertical="top" wrapText="1"/>
    </xf>
    <xf numFmtId="0" fontId="43" fillId="5" borderId="6" xfId="0" applyFont="1" applyFill="1" applyBorder="1" applyAlignment="1">
      <alignment horizontal="justify" vertical="top" wrapText="1"/>
    </xf>
    <xf numFmtId="0" fontId="43" fillId="5" borderId="0" xfId="0" applyFont="1" applyFill="1" applyBorder="1" applyAlignment="1">
      <alignment horizontal="justify" vertical="top" wrapText="1"/>
    </xf>
    <xf numFmtId="0" fontId="43" fillId="5" borderId="0" xfId="0" applyFont="1" applyFill="1" applyBorder="1" applyAlignment="1">
      <alignment horizontal="left" vertical="top" wrapText="1"/>
    </xf>
    <xf numFmtId="0" fontId="43" fillId="5" borderId="7" xfId="0" applyFont="1" applyFill="1" applyBorder="1" applyAlignment="1">
      <alignment horizontal="justify" vertical="top" wrapText="1"/>
    </xf>
    <xf numFmtId="0" fontId="51" fillId="5" borderId="0" xfId="0" applyFont="1" applyFill="1" applyAlignment="1">
      <alignment horizontal="justify" vertical="top" wrapText="1"/>
    </xf>
    <xf numFmtId="0" fontId="51" fillId="5" borderId="6" xfId="0" applyFont="1" applyFill="1" applyBorder="1" applyAlignment="1">
      <alignment horizontal="justify" vertical="top" wrapText="1"/>
    </xf>
    <xf numFmtId="0" fontId="51" fillId="5" borderId="7" xfId="0" applyFont="1" applyFill="1" applyBorder="1" applyAlignment="1">
      <alignment horizontal="justify" vertical="top" wrapText="1"/>
    </xf>
    <xf numFmtId="0" fontId="43" fillId="5" borderId="0" xfId="0" applyFont="1" applyFill="1" applyAlignment="1">
      <alignment horizontal="justify" vertical="top"/>
    </xf>
    <xf numFmtId="0" fontId="43" fillId="5" borderId="6" xfId="0" applyFont="1" applyFill="1" applyBorder="1" applyAlignment="1">
      <alignment horizontal="justify" vertical="top"/>
    </xf>
    <xf numFmtId="0" fontId="43" fillId="5" borderId="0" xfId="0" applyFont="1" applyFill="1" applyBorder="1" applyAlignment="1">
      <alignment horizontal="justify" vertical="top"/>
    </xf>
    <xf numFmtId="0" fontId="43" fillId="5" borderId="7" xfId="0" applyFont="1" applyFill="1" applyBorder="1" applyAlignment="1">
      <alignment horizontal="justify" vertical="top"/>
    </xf>
    <xf numFmtId="0" fontId="43" fillId="5" borderId="8" xfId="0" applyFont="1" applyFill="1" applyBorder="1" applyAlignment="1">
      <alignment vertical="top"/>
    </xf>
    <xf numFmtId="0" fontId="43" fillId="5" borderId="9" xfId="0" applyFont="1" applyFill="1" applyBorder="1" applyAlignment="1">
      <alignment vertical="top"/>
    </xf>
    <xf numFmtId="0" fontId="43" fillId="5" borderId="9" xfId="0" applyFont="1" applyFill="1" applyBorder="1" applyAlignment="1">
      <alignment horizontal="left" vertical="top"/>
    </xf>
    <xf numFmtId="0" fontId="43" fillId="5" borderId="10" xfId="0" applyFont="1" applyFill="1" applyBorder="1" applyAlignment="1">
      <alignment vertical="top"/>
    </xf>
    <xf numFmtId="0" fontId="43" fillId="0" borderId="0" xfId="0" applyFont="1" applyAlignment="1">
      <alignment horizontal="left" vertical="top"/>
    </xf>
    <xf numFmtId="0" fontId="43" fillId="0" borderId="0" xfId="0" applyFont="1" applyBorder="1" applyAlignment="1">
      <alignment vertical="top"/>
    </xf>
    <xf numFmtId="0" fontId="43" fillId="5" borderId="0" xfId="0" applyFont="1" applyFill="1" applyBorder="1" applyAlignment="1">
      <alignment vertical="top" wrapText="1"/>
    </xf>
    <xf numFmtId="0" fontId="43" fillId="5" borderId="32" xfId="0" applyFont="1" applyFill="1" applyBorder="1" applyAlignment="1">
      <alignment vertical="top" wrapText="1"/>
    </xf>
    <xf numFmtId="0" fontId="63" fillId="12" borderId="32" xfId="0" applyFont="1" applyFill="1" applyBorder="1" applyAlignment="1">
      <alignment horizontal="right" vertical="top"/>
    </xf>
    <xf numFmtId="0" fontId="63" fillId="12" borderId="0" xfId="0" applyFont="1" applyFill="1" applyBorder="1" applyAlignment="1">
      <alignment horizontal="right" vertical="top"/>
    </xf>
    <xf numFmtId="0" fontId="51" fillId="12" borderId="0" xfId="0" applyFont="1" applyFill="1" applyAlignment="1">
      <alignment horizontal="right" vertical="top" wrapText="1"/>
    </xf>
    <xf numFmtId="0" fontId="51" fillId="12" borderId="0" xfId="0" applyFont="1" applyFill="1" applyBorder="1" applyAlignment="1">
      <alignment horizontal="right" vertical="top"/>
    </xf>
    <xf numFmtId="0" fontId="43" fillId="12" borderId="0" xfId="0" applyFont="1" applyFill="1" applyBorder="1" applyAlignment="1">
      <alignment horizontal="left" vertical="top" wrapText="1"/>
    </xf>
    <xf numFmtId="0" fontId="43" fillId="12" borderId="0" xfId="0" applyFont="1" applyFill="1" applyBorder="1" applyAlignment="1">
      <alignment horizontal="left" vertical="top"/>
    </xf>
    <xf numFmtId="0" fontId="51" fillId="12" borderId="0" xfId="0" applyFont="1" applyFill="1" applyAlignment="1">
      <alignment horizontal="right" vertical="top"/>
    </xf>
    <xf numFmtId="0" fontId="64" fillId="12" borderId="32" xfId="0" applyFont="1" applyFill="1" applyBorder="1" applyAlignment="1">
      <alignment horizontal="right" vertical="top"/>
    </xf>
    <xf numFmtId="0" fontId="43" fillId="12" borderId="32" xfId="0" applyFont="1" applyFill="1" applyBorder="1" applyAlignment="1">
      <alignment horizontal="left" vertical="top"/>
    </xf>
    <xf numFmtId="0" fontId="43" fillId="12" borderId="0" xfId="0" quotePrefix="1" applyNumberFormat="1" applyFont="1" applyFill="1" applyBorder="1" applyAlignment="1">
      <alignment horizontal="left" vertical="top" wrapText="1"/>
    </xf>
    <xf numFmtId="0" fontId="43" fillId="12" borderId="0" xfId="0" applyNumberFormat="1" applyFont="1" applyFill="1" applyBorder="1" applyAlignment="1">
      <alignment horizontal="left" vertical="top" wrapText="1"/>
    </xf>
    <xf numFmtId="0" fontId="51" fillId="12" borderId="0" xfId="0" applyFont="1" applyFill="1" applyBorder="1" applyAlignment="1">
      <alignment horizontal="left" vertical="top"/>
    </xf>
    <xf numFmtId="0" fontId="43" fillId="12" borderId="0" xfId="0" applyFont="1" applyFill="1" applyBorder="1" applyAlignment="1">
      <alignment horizontal="right" vertical="top"/>
    </xf>
    <xf numFmtId="0" fontId="43" fillId="12" borderId="32" xfId="0" applyFont="1" applyFill="1" applyBorder="1" applyAlignment="1">
      <alignment horizontal="right" vertical="top"/>
    </xf>
    <xf numFmtId="0" fontId="43" fillId="12" borderId="0" xfId="0" applyFont="1" applyFill="1" applyAlignment="1">
      <alignment horizontal="right" vertical="top"/>
    </xf>
    <xf numFmtId="0" fontId="66" fillId="12" borderId="32" xfId="0" applyFont="1" applyFill="1" applyBorder="1" applyAlignment="1">
      <alignment horizontal="right" vertical="top" wrapText="1"/>
    </xf>
    <xf numFmtId="0" fontId="66" fillId="12" borderId="0" xfId="0" applyFont="1" applyFill="1" applyBorder="1" applyAlignment="1">
      <alignment horizontal="right" vertical="top" wrapText="1"/>
    </xf>
    <xf numFmtId="0" fontId="67" fillId="5" borderId="0" xfId="0" applyFont="1" applyFill="1" applyBorder="1" applyAlignment="1">
      <alignment vertical="top"/>
    </xf>
    <xf numFmtId="0" fontId="68" fillId="12" borderId="0" xfId="0" applyFont="1" applyFill="1" applyAlignment="1">
      <alignment horizontal="right" vertical="top" wrapText="1"/>
    </xf>
    <xf numFmtId="0" fontId="67" fillId="5" borderId="0" xfId="0" applyFont="1" applyFill="1" applyBorder="1" applyAlignment="1">
      <alignment horizontal="justify" vertical="top" wrapText="1"/>
    </xf>
    <xf numFmtId="0" fontId="68" fillId="12" borderId="0" xfId="0" applyFont="1" applyFill="1" applyBorder="1" applyAlignment="1">
      <alignment horizontal="right" vertical="top" wrapText="1"/>
    </xf>
    <xf numFmtId="0" fontId="43" fillId="13" borderId="22" xfId="6" applyFont="1" applyFill="1" applyBorder="1"/>
    <xf numFmtId="0" fontId="43" fillId="13" borderId="14" xfId="6" applyFont="1" applyFill="1" applyBorder="1"/>
    <xf numFmtId="0" fontId="43" fillId="13" borderId="14" xfId="6" applyFont="1" applyFill="1" applyBorder="1" applyAlignment="1">
      <alignment horizontal="right"/>
    </xf>
    <xf numFmtId="0" fontId="43" fillId="13" borderId="23" xfId="6" applyFont="1" applyFill="1" applyBorder="1"/>
    <xf numFmtId="0" fontId="43" fillId="13" borderId="24" xfId="6" applyFont="1" applyFill="1" applyBorder="1"/>
    <xf numFmtId="0" fontId="43" fillId="13" borderId="25" xfId="6" applyFont="1" applyFill="1" applyBorder="1"/>
    <xf numFmtId="0" fontId="59" fillId="13" borderId="24" xfId="6" applyFont="1" applyFill="1" applyBorder="1" applyAlignment="1">
      <alignment horizontal="center" vertical="center"/>
    </xf>
    <xf numFmtId="0" fontId="59" fillId="13" borderId="0" xfId="6" applyFont="1" applyFill="1" applyBorder="1" applyAlignment="1">
      <alignment horizontal="center" vertical="center"/>
    </xf>
    <xf numFmtId="0" fontId="59" fillId="13" borderId="0" xfId="6" applyFont="1" applyFill="1" applyBorder="1" applyAlignment="1">
      <alignment horizontal="right" vertical="center"/>
    </xf>
    <xf numFmtId="0" fontId="59" fillId="13" borderId="25" xfId="6" applyFont="1" applyFill="1" applyBorder="1" applyAlignment="1">
      <alignment horizontal="center" vertical="center"/>
    </xf>
    <xf numFmtId="0" fontId="55" fillId="13" borderId="0" xfId="0" applyFont="1" applyFill="1" applyBorder="1" applyAlignment="1">
      <alignment vertical="center" wrapText="1"/>
    </xf>
    <xf numFmtId="167" fontId="55" fillId="13" borderId="0" xfId="2" applyNumberFormat="1" applyFont="1" applyFill="1" applyBorder="1" applyAlignment="1">
      <alignment horizontal="right" vertical="center" wrapText="1"/>
    </xf>
    <xf numFmtId="0" fontId="57" fillId="13" borderId="0" xfId="0" applyFont="1" applyFill="1" applyBorder="1" applyAlignment="1">
      <alignment horizontal="center" vertical="center" wrapText="1"/>
    </xf>
    <xf numFmtId="167" fontId="55" fillId="13" borderId="16" xfId="2" applyNumberFormat="1" applyFont="1" applyFill="1" applyBorder="1" applyAlignment="1">
      <alignment horizontal="right" vertical="center" wrapText="1"/>
    </xf>
    <xf numFmtId="0" fontId="43" fillId="13" borderId="26" xfId="6" applyFont="1" applyFill="1" applyBorder="1"/>
    <xf numFmtId="0" fontId="55" fillId="13" borderId="2" xfId="0" applyFont="1" applyFill="1" applyBorder="1" applyAlignment="1">
      <alignment vertical="center" wrapText="1"/>
    </xf>
    <xf numFmtId="167" fontId="55" fillId="13" borderId="2" xfId="2" applyNumberFormat="1" applyFont="1" applyFill="1" applyBorder="1" applyAlignment="1">
      <alignment horizontal="right" vertical="center" wrapText="1"/>
    </xf>
    <xf numFmtId="0" fontId="43" fillId="13" borderId="27" xfId="6" applyFont="1" applyFill="1" applyBorder="1"/>
    <xf numFmtId="39" fontId="47" fillId="13" borderId="0" xfId="2" applyNumberFormat="1" applyFont="1" applyFill="1" applyAlignment="1" applyProtection="1">
      <alignment horizontal="center" vertical="top" wrapText="1"/>
    </xf>
    <xf numFmtId="0" fontId="54" fillId="0" borderId="0" xfId="7" applyFont="1" applyFill="1" applyBorder="1" applyAlignment="1">
      <alignment horizontal="center" vertical="center"/>
    </xf>
    <xf numFmtId="4" fontId="51" fillId="13" borderId="1" xfId="4" applyNumberFormat="1" applyFont="1" applyFill="1" applyBorder="1" applyAlignment="1">
      <alignment horizontal="center"/>
    </xf>
    <xf numFmtId="4" fontId="47" fillId="13" borderId="0" xfId="2" applyNumberFormat="1" applyFont="1" applyFill="1" applyAlignment="1" applyProtection="1">
      <alignment horizontal="center" vertical="center" wrapText="1"/>
    </xf>
    <xf numFmtId="4" fontId="51" fillId="13" borderId="0" xfId="4" applyNumberFormat="1" applyFont="1" applyFill="1" applyAlignment="1" applyProtection="1">
      <alignment horizontal="center"/>
    </xf>
    <xf numFmtId="0" fontId="43" fillId="12" borderId="0" xfId="0" applyFont="1" applyFill="1" applyBorder="1" applyAlignment="1">
      <alignment horizontal="left" vertical="top"/>
    </xf>
    <xf numFmtId="16" fontId="42" fillId="0" borderId="0" xfId="0" applyNumberFormat="1" applyFont="1" applyAlignment="1">
      <alignment vertical="center" wrapText="1"/>
    </xf>
    <xf numFmtId="20" fontId="43" fillId="0" borderId="0" xfId="0" applyNumberFormat="1" applyFont="1" applyAlignment="1">
      <alignment vertical="center" wrapText="1"/>
    </xf>
    <xf numFmtId="0" fontId="50" fillId="13" borderId="0" xfId="0" applyFont="1" applyFill="1" applyAlignment="1">
      <alignment horizontal="center" vertical="top" wrapText="1"/>
    </xf>
    <xf numFmtId="0" fontId="50" fillId="13" borderId="0" xfId="0" applyFont="1" applyFill="1" applyBorder="1" applyAlignment="1">
      <alignment vertical="top" wrapText="1"/>
    </xf>
    <xf numFmtId="0" fontId="42" fillId="13" borderId="0" xfId="0" applyFont="1" applyFill="1" applyBorder="1" applyAlignment="1">
      <alignment vertical="top" wrapText="1"/>
    </xf>
    <xf numFmtId="0" fontId="43" fillId="13" borderId="0" xfId="0" applyFont="1" applyFill="1" applyAlignment="1">
      <alignment vertical="top" wrapText="1"/>
    </xf>
    <xf numFmtId="0" fontId="47" fillId="13" borderId="0" xfId="0" applyFont="1" applyFill="1" applyAlignment="1">
      <alignment vertical="top" wrapText="1"/>
    </xf>
    <xf numFmtId="0" fontId="50" fillId="13" borderId="28" xfId="0" applyFont="1" applyFill="1" applyBorder="1" applyAlignment="1">
      <alignment horizontal="center" vertical="top" wrapText="1"/>
    </xf>
    <xf numFmtId="0" fontId="43" fillId="13" borderId="0" xfId="0" applyFont="1" applyFill="1" applyBorder="1" applyAlignment="1">
      <alignment vertical="center" wrapText="1"/>
    </xf>
    <xf numFmtId="0" fontId="43" fillId="12" borderId="32" xfId="0" applyFont="1" applyFill="1" applyBorder="1" applyAlignment="1">
      <alignment horizontal="left" vertical="top" wrapText="1"/>
    </xf>
    <xf numFmtId="0" fontId="69" fillId="5" borderId="0" xfId="0" applyFont="1" applyFill="1" applyBorder="1" applyAlignment="1">
      <alignment horizontal="center" vertical="top"/>
    </xf>
    <xf numFmtId="0" fontId="43" fillId="12" borderId="0" xfId="0" applyFont="1" applyFill="1" applyBorder="1" applyAlignment="1">
      <alignment horizontal="left" vertical="top" wrapText="1"/>
    </xf>
    <xf numFmtId="0" fontId="43" fillId="12" borderId="0" xfId="0" applyNumberFormat="1" applyFont="1" applyFill="1" applyBorder="1" applyAlignment="1">
      <alignment horizontal="left" vertical="top"/>
    </xf>
    <xf numFmtId="0" fontId="43" fillId="12" borderId="0" xfId="0" applyNumberFormat="1" applyFont="1" applyFill="1" applyBorder="1" applyAlignment="1">
      <alignment horizontal="left" vertical="top" wrapText="1"/>
    </xf>
    <xf numFmtId="0" fontId="43" fillId="12" borderId="0" xfId="0" applyFont="1" applyFill="1" applyBorder="1" applyAlignment="1">
      <alignment horizontal="left" vertical="top"/>
    </xf>
    <xf numFmtId="0" fontId="43" fillId="12" borderId="32" xfId="0" applyFont="1" applyFill="1" applyBorder="1" applyAlignment="1">
      <alignment horizontal="left" vertical="top"/>
    </xf>
    <xf numFmtId="0" fontId="66" fillId="12" borderId="32" xfId="0" applyFont="1" applyFill="1" applyBorder="1" applyAlignment="1">
      <alignment horizontal="right" vertical="top" wrapText="1"/>
    </xf>
    <xf numFmtId="0" fontId="66" fillId="12" borderId="0" xfId="0" applyFont="1" applyFill="1" applyBorder="1" applyAlignment="1">
      <alignment horizontal="right" vertical="top" wrapText="1"/>
    </xf>
    <xf numFmtId="0" fontId="43" fillId="5" borderId="0" xfId="0" applyFont="1" applyFill="1" applyBorder="1" applyAlignment="1">
      <alignment horizontal="justify" vertical="top"/>
    </xf>
    <xf numFmtId="0" fontId="60" fillId="13" borderId="0" xfId="0" applyFont="1" applyFill="1" applyBorder="1" applyAlignment="1">
      <alignment horizontal="center" vertical="top"/>
    </xf>
    <xf numFmtId="0" fontId="61" fillId="5" borderId="0" xfId="0" applyFont="1" applyFill="1" applyBorder="1" applyAlignment="1">
      <alignment horizontal="center" vertical="top"/>
    </xf>
    <xf numFmtId="0" fontId="43" fillId="5" borderId="32" xfId="0" applyFont="1" applyFill="1" applyBorder="1" applyAlignment="1">
      <alignment horizontal="left" vertical="top" wrapText="1"/>
    </xf>
    <xf numFmtId="0" fontId="60" fillId="11" borderId="0" xfId="6" applyFont="1" applyFill="1" applyBorder="1" applyAlignment="1">
      <alignment horizontal="center" vertical="center" wrapText="1"/>
    </xf>
    <xf numFmtId="0" fontId="60" fillId="11" borderId="0" xfId="6" applyFont="1" applyFill="1" applyBorder="1" applyAlignment="1">
      <alignment horizontal="center" vertical="center"/>
    </xf>
    <xf numFmtId="0" fontId="60" fillId="3" borderId="0" xfId="6" applyFont="1" applyFill="1" applyBorder="1" applyAlignment="1">
      <alignment horizontal="center" vertical="center"/>
    </xf>
    <xf numFmtId="0" fontId="58" fillId="13" borderId="0" xfId="6" applyFont="1" applyFill="1" applyBorder="1" applyAlignment="1">
      <alignment horizontal="center" vertical="center"/>
    </xf>
    <xf numFmtId="0" fontId="58" fillId="3" borderId="24" xfId="6" applyFont="1" applyFill="1" applyBorder="1" applyAlignment="1">
      <alignment horizontal="center"/>
    </xf>
    <xf numFmtId="0" fontId="58" fillId="3" borderId="0" xfId="6" applyFont="1" applyFill="1" applyBorder="1" applyAlignment="1">
      <alignment horizontal="center"/>
    </xf>
    <xf numFmtId="0" fontId="58" fillId="3" borderId="25" xfId="6" applyFont="1" applyFill="1" applyBorder="1" applyAlignment="1">
      <alignment horizontal="center"/>
    </xf>
    <xf numFmtId="0" fontId="59" fillId="13" borderId="0" xfId="6" applyFont="1" applyFill="1" applyBorder="1" applyAlignment="1">
      <alignment horizontal="center" vertical="center"/>
    </xf>
    <xf numFmtId="0" fontId="6" fillId="0" borderId="0" xfId="0" applyFont="1" applyAlignment="1">
      <alignment horizontal="center"/>
    </xf>
    <xf numFmtId="0" fontId="23" fillId="0" borderId="2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1" xfId="0" applyFont="1" applyBorder="1" applyAlignment="1">
      <alignment horizontal="center" vertical="center" wrapText="1"/>
    </xf>
    <xf numFmtId="0" fontId="20" fillId="3" borderId="14" xfId="7" applyFont="1" applyFill="1" applyBorder="1" applyAlignment="1">
      <alignment horizontal="center" vertical="center"/>
    </xf>
    <xf numFmtId="0" fontId="20" fillId="3" borderId="0" xfId="7" applyFont="1" applyFill="1" applyBorder="1" applyAlignment="1">
      <alignment horizontal="center" vertical="center"/>
    </xf>
    <xf numFmtId="0" fontId="2" fillId="0" borderId="0" xfId="0" applyFont="1" applyAlignment="1">
      <alignment horizontal="center"/>
    </xf>
    <xf numFmtId="0" fontId="15" fillId="4" borderId="0" xfId="0" applyFont="1" applyFill="1" applyAlignment="1">
      <alignment horizontal="lef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0" fillId="0" borderId="0" xfId="6" applyFont="1" applyBorder="1" applyAlignment="1">
      <alignment horizontal="center" vertical="center"/>
    </xf>
    <xf numFmtId="0" fontId="32" fillId="0" borderId="0" xfId="6" applyFont="1" applyBorder="1" applyAlignment="1">
      <alignment horizontal="center" vertical="center"/>
    </xf>
    <xf numFmtId="0" fontId="26" fillId="5" borderId="0" xfId="8" applyFont="1" applyFill="1" applyBorder="1" applyAlignment="1">
      <alignment horizontal="center"/>
    </xf>
  </cellXfs>
  <cellStyles count="10">
    <cellStyle name="Hipervínculo" xfId="1" builtinId="8"/>
    <cellStyle name="Millares" xfId="2" builtinId="3"/>
    <cellStyle name="Millares 2" xfId="3"/>
    <cellStyle name="Millares_IGI version Final.ponderada" xfId="4"/>
    <cellStyle name="Normal" xfId="0" builtinId="0"/>
    <cellStyle name="Normal 2" xfId="5"/>
    <cellStyle name="Normal 4" xfId="6"/>
    <cellStyle name="Normal_IGI version Final.ponderada" xfId="7"/>
    <cellStyle name="Normal_IGI version_ponderada_Carlos" xfId="8"/>
    <cellStyle name="Porcentaje"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gtmetrix.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5536"/>
  <sheetViews>
    <sheetView zoomScale="110" workbookViewId="0"/>
  </sheetViews>
  <sheetFormatPr baseColWidth="10" defaultColWidth="0" defaultRowHeight="12.75" zeroHeight="1" x14ac:dyDescent="0.2"/>
  <cols>
    <col min="1" max="2" width="4.28515625" style="309" customWidth="1"/>
    <col min="3" max="3" width="23.7109375" style="309" customWidth="1"/>
    <col min="4" max="4" width="2" style="334" customWidth="1"/>
    <col min="5" max="5" width="3.42578125" style="309" customWidth="1"/>
    <col min="6" max="6" width="3.5703125" style="309" customWidth="1"/>
    <col min="7" max="7" width="3.85546875" style="309" customWidth="1"/>
    <col min="8" max="8" width="94.85546875" style="309" customWidth="1"/>
    <col min="9" max="9" width="4.28515625" style="309" customWidth="1"/>
    <col min="10" max="10" width="4.28515625" style="309" hidden="1" customWidth="1"/>
    <col min="11" max="255" width="0" style="309" hidden="1" customWidth="1"/>
    <col min="256" max="256" width="4.28515625" style="309" customWidth="1"/>
    <col min="257" max="16384" width="4.28515625" style="309" hidden="1"/>
  </cols>
  <sheetData>
    <row r="1" spans="1:256" ht="13.5" thickBot="1" x14ac:dyDescent="0.25">
      <c r="A1" s="307"/>
      <c r="B1" s="307"/>
      <c r="C1" s="307"/>
      <c r="D1" s="308"/>
      <c r="E1" s="307"/>
      <c r="F1" s="307"/>
      <c r="G1" s="307"/>
      <c r="H1" s="307"/>
      <c r="I1" s="307"/>
      <c r="J1" s="307"/>
      <c r="IV1" s="307"/>
    </row>
    <row r="2" spans="1:256" x14ac:dyDescent="0.2">
      <c r="A2" s="307"/>
      <c r="B2" s="310"/>
      <c r="C2" s="311"/>
      <c r="D2" s="312"/>
      <c r="E2" s="311"/>
      <c r="F2" s="311"/>
      <c r="G2" s="311"/>
      <c r="H2" s="311"/>
      <c r="I2" s="313"/>
      <c r="J2" s="307"/>
      <c r="IV2" s="307"/>
    </row>
    <row r="3" spans="1:256" ht="15.75" x14ac:dyDescent="0.2">
      <c r="A3" s="307"/>
      <c r="B3" s="314"/>
      <c r="C3" s="402" t="s">
        <v>924</v>
      </c>
      <c r="D3" s="402"/>
      <c r="E3" s="402"/>
      <c r="F3" s="402"/>
      <c r="G3" s="402"/>
      <c r="H3" s="402"/>
      <c r="I3" s="315"/>
      <c r="J3" s="307"/>
      <c r="IV3" s="307"/>
    </row>
    <row r="4" spans="1:256" ht="15.75" x14ac:dyDescent="0.2">
      <c r="A4" s="307"/>
      <c r="B4" s="314"/>
      <c r="C4" s="402" t="s">
        <v>923</v>
      </c>
      <c r="D4" s="402"/>
      <c r="E4" s="402"/>
      <c r="F4" s="402"/>
      <c r="G4" s="402"/>
      <c r="H4" s="402"/>
      <c r="I4" s="315"/>
      <c r="J4" s="307"/>
      <c r="IV4" s="307"/>
    </row>
    <row r="5" spans="1:256" x14ac:dyDescent="0.2">
      <c r="A5" s="307"/>
      <c r="B5" s="314"/>
      <c r="C5" s="316"/>
      <c r="D5" s="317"/>
      <c r="E5" s="316"/>
      <c r="F5" s="316"/>
      <c r="G5" s="316"/>
      <c r="H5" s="316"/>
      <c r="I5" s="315"/>
      <c r="J5" s="307"/>
      <c r="IV5" s="307"/>
    </row>
    <row r="6" spans="1:256" x14ac:dyDescent="0.2">
      <c r="A6" s="307"/>
      <c r="B6" s="314"/>
      <c r="C6" s="403" t="s">
        <v>925</v>
      </c>
      <c r="D6" s="403"/>
      <c r="E6" s="403"/>
      <c r="F6" s="403"/>
      <c r="G6" s="403"/>
      <c r="H6" s="403"/>
      <c r="I6" s="315"/>
      <c r="J6" s="307"/>
      <c r="IV6" s="307"/>
    </row>
    <row r="7" spans="1:256" x14ac:dyDescent="0.2">
      <c r="A7" s="307"/>
      <c r="B7" s="314"/>
      <c r="C7" s="316"/>
      <c r="D7" s="317"/>
      <c r="E7" s="316"/>
      <c r="F7" s="316"/>
      <c r="G7" s="316"/>
      <c r="H7" s="316"/>
      <c r="I7" s="315"/>
      <c r="J7" s="307"/>
      <c r="IV7" s="307"/>
    </row>
    <row r="8" spans="1:256" ht="42" customHeight="1" x14ac:dyDescent="0.2">
      <c r="A8" s="307"/>
      <c r="B8" s="314"/>
      <c r="C8" s="353" t="s">
        <v>927</v>
      </c>
      <c r="D8" s="337"/>
      <c r="E8" s="404" t="s">
        <v>926</v>
      </c>
      <c r="F8" s="404"/>
      <c r="G8" s="404"/>
      <c r="H8" s="404"/>
      <c r="I8" s="315"/>
      <c r="J8" s="307"/>
      <c r="IV8" s="307"/>
    </row>
    <row r="9" spans="1:256" ht="15" x14ac:dyDescent="0.2">
      <c r="A9" s="307"/>
      <c r="B9" s="314"/>
      <c r="C9" s="354"/>
      <c r="D9" s="336"/>
      <c r="E9" s="321"/>
      <c r="F9" s="321"/>
      <c r="G9" s="321"/>
      <c r="H9" s="321"/>
      <c r="I9" s="315"/>
      <c r="J9" s="307"/>
      <c r="IV9" s="307"/>
    </row>
    <row r="10" spans="1:256" x14ac:dyDescent="0.2">
      <c r="A10" s="307"/>
      <c r="B10" s="314"/>
      <c r="C10" s="355"/>
      <c r="D10" s="317"/>
      <c r="E10" s="316"/>
      <c r="F10" s="316"/>
      <c r="G10" s="316"/>
      <c r="H10" s="316"/>
      <c r="I10" s="315"/>
      <c r="J10" s="307"/>
      <c r="IV10" s="307"/>
    </row>
    <row r="11" spans="1:256" ht="15" x14ac:dyDescent="0.2">
      <c r="A11" s="307"/>
      <c r="B11" s="314"/>
      <c r="C11" s="353" t="s">
        <v>928</v>
      </c>
      <c r="D11" s="338"/>
      <c r="E11" s="404" t="s">
        <v>929</v>
      </c>
      <c r="F11" s="404"/>
      <c r="G11" s="404"/>
      <c r="H11" s="404"/>
      <c r="I11" s="315"/>
      <c r="J11" s="307"/>
      <c r="IV11" s="307"/>
    </row>
    <row r="12" spans="1:256" x14ac:dyDescent="0.2">
      <c r="A12" s="307"/>
      <c r="B12" s="314"/>
      <c r="C12" s="356"/>
      <c r="D12" s="341"/>
      <c r="E12" s="342"/>
      <c r="F12" s="342"/>
      <c r="G12" s="342"/>
      <c r="H12" s="342"/>
      <c r="I12" s="315"/>
      <c r="J12" s="307"/>
      <c r="IV12" s="307"/>
    </row>
    <row r="13" spans="1:256" x14ac:dyDescent="0.2">
      <c r="A13" s="307"/>
      <c r="B13" s="314"/>
      <c r="C13" s="356"/>
      <c r="D13" s="341"/>
      <c r="E13" s="343" t="s">
        <v>377</v>
      </c>
      <c r="F13" s="394" t="s">
        <v>930</v>
      </c>
      <c r="G13" s="394"/>
      <c r="H13" s="394"/>
      <c r="I13" s="315"/>
      <c r="J13" s="307"/>
      <c r="IV13" s="307"/>
    </row>
    <row r="14" spans="1:256" x14ac:dyDescent="0.2">
      <c r="A14" s="307"/>
      <c r="B14" s="314"/>
      <c r="C14" s="356"/>
      <c r="D14" s="341"/>
      <c r="E14" s="343" t="s">
        <v>89</v>
      </c>
      <c r="F14" s="394" t="s">
        <v>931</v>
      </c>
      <c r="G14" s="394"/>
      <c r="H14" s="394"/>
      <c r="I14" s="315"/>
      <c r="J14" s="307"/>
      <c r="IV14" s="307"/>
    </row>
    <row r="15" spans="1:256" x14ac:dyDescent="0.2">
      <c r="A15" s="307"/>
      <c r="B15" s="314"/>
      <c r="C15" s="356"/>
      <c r="D15" s="341"/>
      <c r="E15" s="343"/>
      <c r="F15" s="342"/>
      <c r="G15" s="342"/>
      <c r="H15" s="342"/>
      <c r="I15" s="315"/>
      <c r="J15" s="307"/>
      <c r="IV15" s="307"/>
    </row>
    <row r="16" spans="1:256" x14ac:dyDescent="0.2">
      <c r="A16" s="307"/>
      <c r="B16" s="314"/>
      <c r="C16" s="356"/>
      <c r="D16" s="341"/>
      <c r="E16" s="394" t="s">
        <v>932</v>
      </c>
      <c r="F16" s="394"/>
      <c r="G16" s="394"/>
      <c r="H16" s="394"/>
      <c r="I16" s="315"/>
      <c r="J16" s="307"/>
      <c r="IV16" s="307"/>
    </row>
    <row r="17" spans="1:256" x14ac:dyDescent="0.2">
      <c r="A17" s="307"/>
      <c r="B17" s="314"/>
      <c r="C17" s="356"/>
      <c r="D17" s="344"/>
      <c r="E17" s="321"/>
      <c r="F17" s="321"/>
      <c r="G17" s="321"/>
      <c r="H17" s="321"/>
      <c r="I17" s="315"/>
      <c r="J17" s="307"/>
      <c r="IV17" s="307"/>
    </row>
    <row r="18" spans="1:256" ht="15" x14ac:dyDescent="0.2">
      <c r="A18" s="307"/>
      <c r="B18" s="314"/>
      <c r="C18" s="354"/>
      <c r="D18" s="339"/>
      <c r="E18" s="321"/>
      <c r="F18" s="321"/>
      <c r="G18" s="321"/>
      <c r="H18" s="321"/>
      <c r="I18" s="315"/>
      <c r="J18" s="307"/>
      <c r="IV18" s="307"/>
    </row>
    <row r="19" spans="1:256" ht="52.5" customHeight="1" x14ac:dyDescent="0.2">
      <c r="A19" s="307"/>
      <c r="B19" s="314"/>
      <c r="C19" s="353" t="s">
        <v>933</v>
      </c>
      <c r="D19" s="345"/>
      <c r="E19" s="404" t="s">
        <v>971</v>
      </c>
      <c r="F19" s="404"/>
      <c r="G19" s="404"/>
      <c r="H19" s="404"/>
      <c r="I19" s="315"/>
      <c r="J19" s="307"/>
      <c r="IV19" s="307"/>
    </row>
    <row r="20" spans="1:256" x14ac:dyDescent="0.2">
      <c r="A20" s="307"/>
      <c r="B20" s="314"/>
      <c r="C20" s="356"/>
      <c r="D20" s="341"/>
      <c r="E20" s="343"/>
      <c r="F20" s="343"/>
      <c r="G20" s="343"/>
      <c r="H20" s="343"/>
      <c r="I20" s="315"/>
      <c r="J20" s="307"/>
      <c r="IV20" s="307"/>
    </row>
    <row r="21" spans="1:256" x14ac:dyDescent="0.2">
      <c r="A21" s="307"/>
      <c r="B21" s="314"/>
      <c r="C21" s="356"/>
      <c r="D21" s="341"/>
      <c r="E21" s="343" t="s">
        <v>377</v>
      </c>
      <c r="F21" s="397" t="s">
        <v>857</v>
      </c>
      <c r="G21" s="397"/>
      <c r="H21" s="397"/>
      <c r="I21" s="315"/>
      <c r="J21" s="307"/>
      <c r="IV21" s="307"/>
    </row>
    <row r="22" spans="1:256" x14ac:dyDescent="0.2">
      <c r="A22" s="307"/>
      <c r="B22" s="314"/>
      <c r="C22" s="356"/>
      <c r="D22" s="341"/>
      <c r="E22" s="343" t="s">
        <v>89</v>
      </c>
      <c r="F22" s="382" t="s">
        <v>378</v>
      </c>
      <c r="G22" s="382"/>
      <c r="H22" s="382"/>
      <c r="I22" s="315"/>
      <c r="J22" s="307"/>
      <c r="IV22" s="307"/>
    </row>
    <row r="23" spans="1:256" x14ac:dyDescent="0.2">
      <c r="A23" s="307"/>
      <c r="B23" s="314"/>
      <c r="C23" s="356"/>
      <c r="D23" s="341"/>
      <c r="E23" s="343" t="s">
        <v>379</v>
      </c>
      <c r="F23" s="397" t="s">
        <v>974</v>
      </c>
      <c r="G23" s="397"/>
      <c r="H23" s="397"/>
      <c r="I23" s="315"/>
      <c r="J23" s="307"/>
      <c r="IV23" s="307"/>
    </row>
    <row r="24" spans="1:256" x14ac:dyDescent="0.2">
      <c r="A24" s="307"/>
      <c r="B24" s="314"/>
      <c r="C24" s="356"/>
      <c r="D24" s="341"/>
      <c r="E24" s="343" t="s">
        <v>91</v>
      </c>
      <c r="F24" s="397" t="s">
        <v>383</v>
      </c>
      <c r="G24" s="397"/>
      <c r="H24" s="397"/>
      <c r="I24" s="315"/>
      <c r="J24" s="307"/>
      <c r="IV24" s="307"/>
    </row>
    <row r="25" spans="1:256" x14ac:dyDescent="0.2">
      <c r="A25" s="307"/>
      <c r="B25" s="314"/>
      <c r="C25" s="356"/>
      <c r="D25" s="341"/>
      <c r="E25" s="343" t="s">
        <v>92</v>
      </c>
      <c r="F25" s="397" t="s">
        <v>861</v>
      </c>
      <c r="G25" s="397"/>
      <c r="H25" s="397"/>
      <c r="I25" s="315"/>
      <c r="J25" s="307"/>
      <c r="IV25" s="307"/>
    </row>
    <row r="26" spans="1:256" x14ac:dyDescent="0.2">
      <c r="A26" s="307"/>
      <c r="B26" s="314"/>
      <c r="C26" s="356"/>
      <c r="D26" s="341"/>
      <c r="E26" s="343" t="s">
        <v>695</v>
      </c>
      <c r="F26" s="397" t="s">
        <v>384</v>
      </c>
      <c r="G26" s="397"/>
      <c r="H26" s="397"/>
      <c r="I26" s="315"/>
      <c r="J26" s="307"/>
      <c r="IV26" s="307"/>
    </row>
    <row r="27" spans="1:256" x14ac:dyDescent="0.2">
      <c r="A27" s="307"/>
      <c r="B27" s="314"/>
      <c r="C27" s="356"/>
      <c r="D27" s="341"/>
      <c r="E27" s="343" t="s">
        <v>696</v>
      </c>
      <c r="F27" s="397" t="s">
        <v>1003</v>
      </c>
      <c r="G27" s="397"/>
      <c r="H27" s="397"/>
      <c r="I27" s="315"/>
      <c r="J27" s="307"/>
      <c r="IV27" s="307"/>
    </row>
    <row r="28" spans="1:256" x14ac:dyDescent="0.2">
      <c r="A28" s="307"/>
      <c r="B28" s="314"/>
      <c r="C28" s="356"/>
      <c r="D28" s="341"/>
      <c r="E28" s="343" t="s">
        <v>103</v>
      </c>
      <c r="F28" s="397" t="s">
        <v>385</v>
      </c>
      <c r="G28" s="397"/>
      <c r="H28" s="397"/>
      <c r="I28" s="315"/>
      <c r="J28" s="307"/>
      <c r="IV28" s="307"/>
    </row>
    <row r="29" spans="1:256" x14ac:dyDescent="0.2">
      <c r="A29" s="307"/>
      <c r="B29" s="314"/>
      <c r="C29" s="356"/>
      <c r="D29" s="341"/>
      <c r="E29" s="343" t="s">
        <v>387</v>
      </c>
      <c r="F29" s="397" t="s">
        <v>946</v>
      </c>
      <c r="G29" s="397"/>
      <c r="H29" s="397"/>
      <c r="I29" s="315"/>
      <c r="J29" s="307"/>
      <c r="IV29" s="307"/>
    </row>
    <row r="30" spans="1:256" x14ac:dyDescent="0.2">
      <c r="A30" s="307"/>
      <c r="B30" s="314"/>
      <c r="C30" s="356"/>
      <c r="D30" s="341"/>
      <c r="E30" s="309" t="s">
        <v>935</v>
      </c>
      <c r="F30" s="397" t="s">
        <v>934</v>
      </c>
      <c r="G30" s="397"/>
      <c r="H30" s="397"/>
      <c r="I30" s="315"/>
      <c r="J30" s="307"/>
      <c r="IV30" s="307"/>
    </row>
    <row r="31" spans="1:256" x14ac:dyDescent="0.2">
      <c r="A31" s="307"/>
      <c r="B31" s="314"/>
      <c r="C31" s="356"/>
      <c r="D31" s="341"/>
      <c r="E31" s="309" t="s">
        <v>947</v>
      </c>
      <c r="F31" s="343" t="s">
        <v>948</v>
      </c>
      <c r="G31" s="343"/>
      <c r="H31" s="343"/>
      <c r="I31" s="315"/>
      <c r="J31" s="307"/>
      <c r="IV31" s="307"/>
    </row>
    <row r="32" spans="1:256" x14ac:dyDescent="0.2">
      <c r="A32" s="307"/>
      <c r="B32" s="314"/>
      <c r="C32" s="356"/>
      <c r="D32" s="344"/>
      <c r="E32" s="343"/>
      <c r="F32" s="343"/>
      <c r="G32" s="343"/>
      <c r="H32" s="343"/>
      <c r="I32" s="315"/>
      <c r="J32" s="307"/>
      <c r="IV32" s="307"/>
    </row>
    <row r="33" spans="1:256" x14ac:dyDescent="0.2">
      <c r="A33" s="318"/>
      <c r="B33" s="319"/>
      <c r="C33" s="357"/>
      <c r="D33" s="321"/>
      <c r="E33" s="320"/>
      <c r="F33" s="320"/>
      <c r="G33" s="320"/>
      <c r="H33" s="320"/>
      <c r="I33" s="322"/>
      <c r="J33" s="318"/>
      <c r="IV33" s="318"/>
    </row>
    <row r="34" spans="1:256" ht="12.75" customHeight="1" x14ac:dyDescent="0.2">
      <c r="A34" s="307"/>
      <c r="B34" s="314"/>
      <c r="C34" s="399" t="s">
        <v>936</v>
      </c>
      <c r="D34" s="346"/>
      <c r="E34" s="346" t="s">
        <v>377</v>
      </c>
      <c r="F34" s="398" t="s">
        <v>90</v>
      </c>
      <c r="G34" s="398"/>
      <c r="H34" s="398"/>
      <c r="I34" s="315"/>
      <c r="J34" s="307"/>
      <c r="IV34" s="307"/>
    </row>
    <row r="35" spans="1:256" x14ac:dyDescent="0.2">
      <c r="A35" s="318"/>
      <c r="B35" s="319"/>
      <c r="C35" s="400"/>
      <c r="D35" s="343"/>
      <c r="E35" s="343"/>
      <c r="F35" s="397"/>
      <c r="G35" s="397"/>
      <c r="H35" s="397"/>
      <c r="I35" s="322"/>
      <c r="J35" s="318"/>
      <c r="IV35" s="318"/>
    </row>
    <row r="36" spans="1:256" ht="12.75" customHeight="1" x14ac:dyDescent="0.2">
      <c r="A36" s="323"/>
      <c r="B36" s="324"/>
      <c r="C36" s="400"/>
      <c r="D36" s="343"/>
      <c r="E36" s="343" t="s">
        <v>89</v>
      </c>
      <c r="F36" s="397" t="s">
        <v>944</v>
      </c>
      <c r="G36" s="397"/>
      <c r="H36" s="397"/>
      <c r="I36" s="325"/>
      <c r="J36" s="323"/>
      <c r="IV36" s="323"/>
    </row>
    <row r="37" spans="1:256" x14ac:dyDescent="0.2">
      <c r="A37" s="318"/>
      <c r="B37" s="319"/>
      <c r="C37" s="358"/>
      <c r="D37" s="343"/>
      <c r="E37" s="343"/>
      <c r="F37" s="343"/>
      <c r="G37" s="343"/>
      <c r="H37" s="343"/>
      <c r="I37" s="322"/>
      <c r="J37" s="318"/>
      <c r="IV37" s="318"/>
    </row>
    <row r="38" spans="1:256" ht="12.75" customHeight="1" x14ac:dyDescent="0.2">
      <c r="A38" s="326"/>
      <c r="B38" s="327"/>
      <c r="C38" s="358"/>
      <c r="D38" s="343"/>
      <c r="E38" s="343" t="s">
        <v>379</v>
      </c>
      <c r="F38" s="397" t="s">
        <v>93</v>
      </c>
      <c r="G38" s="397"/>
      <c r="H38" s="397"/>
      <c r="I38" s="329"/>
      <c r="J38" s="326"/>
      <c r="IV38" s="326"/>
    </row>
    <row r="39" spans="1:256" x14ac:dyDescent="0.2">
      <c r="A39" s="307"/>
      <c r="B39" s="314"/>
      <c r="C39" s="358"/>
      <c r="D39" s="343"/>
      <c r="E39" s="343"/>
      <c r="F39" s="343" t="s">
        <v>380</v>
      </c>
      <c r="G39" s="395" t="s">
        <v>945</v>
      </c>
      <c r="H39" s="395"/>
      <c r="I39" s="315"/>
      <c r="J39" s="307"/>
      <c r="IV39" s="307"/>
    </row>
    <row r="40" spans="1:256" x14ac:dyDescent="0.2">
      <c r="A40" s="326"/>
      <c r="B40" s="327"/>
      <c r="C40" s="358"/>
      <c r="D40" s="343"/>
      <c r="E40" s="343"/>
      <c r="F40" s="343" t="s">
        <v>381</v>
      </c>
      <c r="G40" s="396" t="s">
        <v>937</v>
      </c>
      <c r="H40" s="396"/>
      <c r="I40" s="329"/>
      <c r="J40" s="326"/>
      <c r="IV40" s="326"/>
    </row>
    <row r="41" spans="1:256" ht="27" customHeight="1" x14ac:dyDescent="0.2">
      <c r="A41" s="326"/>
      <c r="B41" s="327"/>
      <c r="C41" s="358"/>
      <c r="D41" s="343"/>
      <c r="E41" s="343"/>
      <c r="F41" s="343"/>
      <c r="G41" s="347" t="s">
        <v>938</v>
      </c>
      <c r="H41" s="348" t="s">
        <v>939</v>
      </c>
      <c r="I41" s="329"/>
      <c r="J41" s="326"/>
      <c r="IV41" s="326"/>
    </row>
    <row r="42" spans="1:256" ht="27" customHeight="1" x14ac:dyDescent="0.2">
      <c r="A42" s="307"/>
      <c r="B42" s="314"/>
      <c r="C42" s="358"/>
      <c r="D42" s="343"/>
      <c r="E42" s="343"/>
      <c r="F42" s="343"/>
      <c r="G42" s="347" t="s">
        <v>938</v>
      </c>
      <c r="H42" s="348" t="s">
        <v>940</v>
      </c>
      <c r="I42" s="315"/>
      <c r="J42" s="307"/>
      <c r="IV42" s="307"/>
    </row>
    <row r="43" spans="1:256" ht="27.75" customHeight="1" x14ac:dyDescent="0.2">
      <c r="A43" s="307"/>
      <c r="B43" s="314"/>
      <c r="C43" s="358"/>
      <c r="D43" s="343"/>
      <c r="E43" s="343"/>
      <c r="F43" s="343"/>
      <c r="G43" s="347" t="s">
        <v>938</v>
      </c>
      <c r="H43" s="348" t="s">
        <v>941</v>
      </c>
      <c r="I43" s="315"/>
      <c r="J43" s="307"/>
      <c r="IV43" s="307"/>
    </row>
    <row r="44" spans="1:256" ht="30" customHeight="1" x14ac:dyDescent="0.2">
      <c r="A44" s="307"/>
      <c r="B44" s="314"/>
      <c r="C44" s="358"/>
      <c r="D44" s="343"/>
      <c r="E44" s="343"/>
      <c r="F44" s="343" t="s">
        <v>382</v>
      </c>
      <c r="G44" s="396" t="s">
        <v>706</v>
      </c>
      <c r="H44" s="396"/>
      <c r="I44" s="315"/>
      <c r="J44" s="307"/>
      <c r="IV44" s="307"/>
    </row>
    <row r="45" spans="1:256" x14ac:dyDescent="0.2">
      <c r="A45" s="307"/>
      <c r="B45" s="314"/>
      <c r="C45" s="358"/>
      <c r="D45" s="343"/>
      <c r="E45" s="343"/>
      <c r="F45" s="343"/>
      <c r="G45" s="343"/>
      <c r="H45" s="343"/>
      <c r="I45" s="315"/>
      <c r="J45" s="307"/>
      <c r="IV45" s="307"/>
    </row>
    <row r="46" spans="1:256" ht="30" customHeight="1" x14ac:dyDescent="0.2">
      <c r="A46" s="307"/>
      <c r="B46" s="314"/>
      <c r="C46" s="358"/>
      <c r="D46" s="349"/>
      <c r="E46" s="343" t="s">
        <v>91</v>
      </c>
      <c r="F46" s="394" t="s">
        <v>949</v>
      </c>
      <c r="G46" s="394"/>
      <c r="H46" s="394"/>
      <c r="I46" s="315"/>
      <c r="J46" s="307"/>
      <c r="IV46" s="307"/>
    </row>
    <row r="47" spans="1:256" x14ac:dyDescent="0.2">
      <c r="A47" s="307"/>
      <c r="B47" s="314"/>
      <c r="C47" s="358"/>
      <c r="D47" s="349"/>
      <c r="E47" s="343"/>
      <c r="F47" s="343" t="s">
        <v>380</v>
      </c>
      <c r="G47" s="397" t="s">
        <v>950</v>
      </c>
      <c r="H47" s="397"/>
      <c r="I47" s="315"/>
      <c r="J47" s="307"/>
      <c r="IV47" s="307"/>
    </row>
    <row r="48" spans="1:256" ht="27" customHeight="1" x14ac:dyDescent="0.2">
      <c r="A48" s="307"/>
      <c r="B48" s="314"/>
      <c r="C48" s="358"/>
      <c r="D48" s="349"/>
      <c r="E48" s="343"/>
      <c r="F48" s="343" t="s">
        <v>381</v>
      </c>
      <c r="G48" s="394" t="s">
        <v>951</v>
      </c>
      <c r="H48" s="394"/>
      <c r="I48" s="315"/>
      <c r="J48" s="307"/>
      <c r="IV48" s="307"/>
    </row>
    <row r="49" spans="1:256" x14ac:dyDescent="0.2">
      <c r="A49" s="307"/>
      <c r="B49" s="314"/>
      <c r="C49" s="358"/>
      <c r="D49" s="349"/>
      <c r="E49" s="343"/>
      <c r="F49" s="343" t="s">
        <v>381</v>
      </c>
      <c r="G49" s="397" t="s">
        <v>942</v>
      </c>
      <c r="H49" s="397"/>
      <c r="I49" s="315"/>
      <c r="J49" s="307"/>
      <c r="IV49" s="307"/>
    </row>
    <row r="50" spans="1:256" x14ac:dyDescent="0.2">
      <c r="A50" s="307"/>
      <c r="B50" s="314"/>
      <c r="C50" s="358"/>
      <c r="D50" s="349"/>
      <c r="E50" s="343"/>
      <c r="F50" s="343" t="s">
        <v>382</v>
      </c>
      <c r="G50" s="397" t="s">
        <v>943</v>
      </c>
      <c r="H50" s="397"/>
      <c r="I50" s="315"/>
      <c r="J50" s="307"/>
      <c r="IV50" s="307"/>
    </row>
    <row r="51" spans="1:256" x14ac:dyDescent="0.2">
      <c r="A51" s="307"/>
      <c r="B51" s="314"/>
      <c r="C51" s="358"/>
      <c r="D51" s="341"/>
      <c r="E51" s="343"/>
      <c r="F51" s="343"/>
      <c r="G51" s="343"/>
      <c r="H51" s="343"/>
      <c r="I51" s="315"/>
      <c r="J51" s="307"/>
      <c r="IV51" s="307"/>
    </row>
    <row r="52" spans="1:256" ht="26.25" customHeight="1" x14ac:dyDescent="0.2">
      <c r="A52" s="307"/>
      <c r="B52" s="314"/>
      <c r="C52" s="358"/>
      <c r="D52" s="350"/>
      <c r="E52" s="343" t="s">
        <v>92</v>
      </c>
      <c r="F52" s="394" t="s">
        <v>692</v>
      </c>
      <c r="G52" s="394"/>
      <c r="H52" s="394"/>
      <c r="I52" s="315"/>
      <c r="J52" s="307"/>
      <c r="IV52" s="307"/>
    </row>
    <row r="53" spans="1:256" x14ac:dyDescent="0.2">
      <c r="A53" s="307"/>
      <c r="B53" s="314"/>
      <c r="C53" s="355"/>
      <c r="D53" s="317"/>
      <c r="E53" s="328"/>
      <c r="F53" s="316"/>
      <c r="G53" s="316"/>
      <c r="H53" s="316"/>
      <c r="I53" s="315"/>
      <c r="J53" s="307"/>
      <c r="IV53" s="307"/>
    </row>
    <row r="54" spans="1:256" x14ac:dyDescent="0.2">
      <c r="A54" s="307"/>
      <c r="B54" s="314"/>
      <c r="C54" s="355"/>
      <c r="D54" s="317"/>
      <c r="E54" s="328"/>
      <c r="F54" s="316"/>
      <c r="G54" s="316"/>
      <c r="H54" s="316"/>
      <c r="I54" s="315"/>
      <c r="J54" s="307"/>
      <c r="IV54" s="307"/>
    </row>
    <row r="55" spans="1:256" ht="15" x14ac:dyDescent="0.2">
      <c r="A55" s="307"/>
      <c r="B55" s="314"/>
      <c r="C55" s="353" t="s">
        <v>952</v>
      </c>
      <c r="D55" s="351"/>
      <c r="E55" s="398" t="s">
        <v>386</v>
      </c>
      <c r="F55" s="398"/>
      <c r="G55" s="398"/>
      <c r="H55" s="398"/>
      <c r="I55" s="315"/>
      <c r="J55" s="307"/>
      <c r="IV55" s="307"/>
    </row>
    <row r="56" spans="1:256" x14ac:dyDescent="0.2">
      <c r="A56" s="307"/>
      <c r="B56" s="314"/>
      <c r="C56" s="358"/>
      <c r="D56" s="350"/>
      <c r="E56" s="343"/>
      <c r="F56" s="343"/>
      <c r="G56" s="343"/>
      <c r="H56" s="343"/>
      <c r="I56" s="315"/>
      <c r="J56" s="307"/>
      <c r="IV56" s="307"/>
    </row>
    <row r="57" spans="1:256" ht="40.5" customHeight="1" x14ac:dyDescent="0.2">
      <c r="A57" s="307"/>
      <c r="B57" s="314"/>
      <c r="C57" s="358"/>
      <c r="D57" s="350"/>
      <c r="E57" s="343" t="s">
        <v>377</v>
      </c>
      <c r="F57" s="394" t="s">
        <v>953</v>
      </c>
      <c r="G57" s="394"/>
      <c r="H57" s="394"/>
      <c r="I57" s="315"/>
      <c r="J57" s="307"/>
      <c r="IV57" s="307"/>
    </row>
    <row r="58" spans="1:256" x14ac:dyDescent="0.2">
      <c r="A58" s="307"/>
      <c r="B58" s="314"/>
      <c r="C58" s="358"/>
      <c r="D58" s="350"/>
      <c r="E58" s="343"/>
      <c r="F58" s="394" t="s">
        <v>954</v>
      </c>
      <c r="G58" s="394"/>
      <c r="H58" s="394"/>
      <c r="I58" s="315"/>
      <c r="J58" s="307"/>
      <c r="IV58" s="307"/>
    </row>
    <row r="59" spans="1:256" ht="39" customHeight="1" x14ac:dyDescent="0.2">
      <c r="A59" s="307"/>
      <c r="B59" s="314"/>
      <c r="C59" s="358"/>
      <c r="D59" s="350"/>
      <c r="E59" s="343"/>
      <c r="F59" s="342" t="s">
        <v>380</v>
      </c>
      <c r="G59" s="394" t="s">
        <v>955</v>
      </c>
      <c r="H59" s="394"/>
      <c r="I59" s="315"/>
      <c r="J59" s="307"/>
      <c r="IV59" s="307"/>
    </row>
    <row r="60" spans="1:256" ht="25.5" customHeight="1" x14ac:dyDescent="0.2">
      <c r="A60" s="307"/>
      <c r="B60" s="314"/>
      <c r="C60" s="358"/>
      <c r="D60" s="350"/>
      <c r="E60" s="343"/>
      <c r="F60" s="342" t="s">
        <v>381</v>
      </c>
      <c r="G60" s="394" t="s">
        <v>956</v>
      </c>
      <c r="H60" s="394"/>
      <c r="I60" s="315"/>
      <c r="J60" s="307"/>
      <c r="IV60" s="307"/>
    </row>
    <row r="61" spans="1:256" ht="29.25" customHeight="1" x14ac:dyDescent="0.2">
      <c r="A61" s="307"/>
      <c r="B61" s="314"/>
      <c r="C61" s="358"/>
      <c r="D61" s="350"/>
      <c r="E61" s="343"/>
      <c r="F61" s="342" t="s">
        <v>382</v>
      </c>
      <c r="G61" s="394" t="s">
        <v>957</v>
      </c>
      <c r="H61" s="394"/>
      <c r="I61" s="315"/>
      <c r="J61" s="307"/>
      <c r="IV61" s="307"/>
    </row>
    <row r="62" spans="1:256" x14ac:dyDescent="0.2">
      <c r="A62" s="323"/>
      <c r="B62" s="324"/>
      <c r="C62" s="358"/>
      <c r="D62" s="350"/>
      <c r="E62" s="343"/>
      <c r="F62" s="343"/>
      <c r="G62" s="343"/>
      <c r="H62" s="343"/>
      <c r="I62" s="325"/>
      <c r="J62" s="323"/>
      <c r="IV62" s="323"/>
    </row>
    <row r="63" spans="1:256" ht="67.5" customHeight="1" x14ac:dyDescent="0.2">
      <c r="A63" s="307"/>
      <c r="B63" s="314"/>
      <c r="C63" s="358"/>
      <c r="D63" s="350"/>
      <c r="E63" s="343" t="s">
        <v>89</v>
      </c>
      <c r="F63" s="394" t="s">
        <v>958</v>
      </c>
      <c r="G63" s="394"/>
      <c r="H63" s="394"/>
      <c r="I63" s="315"/>
      <c r="J63" s="307"/>
      <c r="IV63" s="307"/>
    </row>
    <row r="64" spans="1:256" x14ac:dyDescent="0.2">
      <c r="A64" s="307"/>
      <c r="B64" s="314"/>
      <c r="C64" s="358"/>
      <c r="D64" s="350"/>
      <c r="E64" s="317"/>
      <c r="F64" s="317"/>
      <c r="G64" s="317"/>
      <c r="H64" s="317"/>
      <c r="I64" s="315"/>
      <c r="J64" s="307"/>
      <c r="IV64" s="307"/>
    </row>
    <row r="65" spans="1:256" x14ac:dyDescent="0.2">
      <c r="A65" s="307"/>
      <c r="B65" s="314"/>
      <c r="C65" s="358"/>
      <c r="D65" s="350"/>
      <c r="E65" s="317"/>
      <c r="F65" s="317"/>
      <c r="G65" s="317"/>
      <c r="H65" s="317"/>
      <c r="I65" s="315"/>
      <c r="J65" s="307"/>
      <c r="IV65" s="307"/>
    </row>
    <row r="66" spans="1:256" ht="27.75" customHeight="1" x14ac:dyDescent="0.2">
      <c r="A66" s="307"/>
      <c r="B66" s="314"/>
      <c r="C66" s="353" t="s">
        <v>959</v>
      </c>
      <c r="D66" s="351"/>
      <c r="E66" s="392" t="s">
        <v>960</v>
      </c>
      <c r="F66" s="392"/>
      <c r="G66" s="392"/>
      <c r="H66" s="392"/>
      <c r="I66" s="315"/>
      <c r="J66" s="307"/>
      <c r="IV66" s="307"/>
    </row>
    <row r="67" spans="1:256" ht="29.25" customHeight="1" x14ac:dyDescent="0.2">
      <c r="A67" s="307"/>
      <c r="B67" s="314"/>
      <c r="C67" s="358"/>
      <c r="D67" s="350"/>
      <c r="E67" s="343" t="s">
        <v>377</v>
      </c>
      <c r="F67" s="394" t="s">
        <v>961</v>
      </c>
      <c r="G67" s="394"/>
      <c r="H67" s="394"/>
      <c r="I67" s="315"/>
      <c r="J67" s="307"/>
      <c r="IV67" s="307"/>
    </row>
    <row r="68" spans="1:256" ht="27" customHeight="1" x14ac:dyDescent="0.2">
      <c r="A68" s="326"/>
      <c r="B68" s="327"/>
      <c r="C68" s="358"/>
      <c r="D68" s="350"/>
      <c r="E68" s="343" t="s">
        <v>89</v>
      </c>
      <c r="F68" s="394" t="s">
        <v>962</v>
      </c>
      <c r="G68" s="394"/>
      <c r="H68" s="394"/>
      <c r="I68" s="329"/>
      <c r="J68" s="326"/>
      <c r="IV68" s="326"/>
    </row>
    <row r="69" spans="1:256" ht="26.25" customHeight="1" x14ac:dyDescent="0.2">
      <c r="A69" s="326"/>
      <c r="B69" s="327"/>
      <c r="C69" s="358"/>
      <c r="D69" s="350"/>
      <c r="E69" s="343" t="s">
        <v>379</v>
      </c>
      <c r="F69" s="394" t="s">
        <v>963</v>
      </c>
      <c r="G69" s="394"/>
      <c r="H69" s="394"/>
      <c r="I69" s="329"/>
      <c r="J69" s="326"/>
      <c r="IV69" s="326"/>
    </row>
    <row r="70" spans="1:256" ht="27" customHeight="1" x14ac:dyDescent="0.2">
      <c r="A70" s="326"/>
      <c r="B70" s="327"/>
      <c r="C70" s="358"/>
      <c r="D70" s="350"/>
      <c r="E70" s="343" t="s">
        <v>91</v>
      </c>
      <c r="F70" s="394" t="s">
        <v>964</v>
      </c>
      <c r="G70" s="394"/>
      <c r="H70" s="394"/>
      <c r="I70" s="329"/>
      <c r="J70" s="326"/>
      <c r="IV70" s="326"/>
    </row>
    <row r="71" spans="1:256" x14ac:dyDescent="0.2">
      <c r="A71" s="326"/>
      <c r="B71" s="327"/>
      <c r="C71" s="356"/>
      <c r="D71" s="352"/>
      <c r="E71" s="317"/>
      <c r="F71" s="317"/>
      <c r="G71" s="317"/>
      <c r="H71" s="317"/>
      <c r="I71" s="329"/>
      <c r="J71" s="326"/>
      <c r="IV71" s="326"/>
    </row>
    <row r="72" spans="1:256" x14ac:dyDescent="0.2">
      <c r="A72" s="326"/>
      <c r="B72" s="327"/>
      <c r="C72" s="356"/>
      <c r="D72" s="352"/>
      <c r="E72" s="317"/>
      <c r="F72" s="317"/>
      <c r="G72" s="317"/>
      <c r="H72" s="317"/>
      <c r="I72" s="329"/>
      <c r="J72" s="326"/>
      <c r="IV72" s="326"/>
    </row>
    <row r="73" spans="1:256" ht="30" x14ac:dyDescent="0.2">
      <c r="A73" s="326"/>
      <c r="B73" s="327"/>
      <c r="C73" s="353" t="s">
        <v>965</v>
      </c>
      <c r="D73" s="351"/>
      <c r="E73" s="392" t="s">
        <v>966</v>
      </c>
      <c r="F73" s="392"/>
      <c r="G73" s="392"/>
      <c r="H73" s="392"/>
      <c r="I73" s="329"/>
      <c r="J73" s="326"/>
      <c r="IV73" s="326"/>
    </row>
    <row r="74" spans="1:256" x14ac:dyDescent="0.2">
      <c r="A74" s="326"/>
      <c r="B74" s="327"/>
      <c r="C74" s="356"/>
      <c r="D74" s="352"/>
      <c r="E74" s="317"/>
      <c r="F74" s="317"/>
      <c r="G74" s="317"/>
      <c r="H74" s="317"/>
      <c r="I74" s="329"/>
      <c r="J74" s="326"/>
      <c r="IV74" s="326"/>
    </row>
    <row r="75" spans="1:256" x14ac:dyDescent="0.2">
      <c r="A75" s="326"/>
      <c r="B75" s="327"/>
      <c r="C75" s="356"/>
      <c r="D75" s="352"/>
      <c r="E75" s="317"/>
      <c r="F75" s="317"/>
      <c r="G75" s="317"/>
      <c r="H75" s="317"/>
      <c r="I75" s="329"/>
      <c r="J75" s="326"/>
      <c r="IV75" s="326"/>
    </row>
    <row r="76" spans="1:256" ht="67.5" customHeight="1" x14ac:dyDescent="0.2">
      <c r="A76" s="326"/>
      <c r="B76" s="327"/>
      <c r="C76" s="353" t="s">
        <v>967</v>
      </c>
      <c r="D76" s="351"/>
      <c r="E76" s="392" t="s">
        <v>968</v>
      </c>
      <c r="F76" s="392"/>
      <c r="G76" s="392"/>
      <c r="H76" s="392"/>
      <c r="I76" s="329"/>
      <c r="J76" s="326"/>
      <c r="IV76" s="326"/>
    </row>
    <row r="77" spans="1:256" x14ac:dyDescent="0.2">
      <c r="A77" s="326"/>
      <c r="B77" s="327"/>
      <c r="C77" s="340"/>
      <c r="D77" s="352"/>
      <c r="E77" s="316"/>
      <c r="F77" s="317"/>
      <c r="G77" s="317"/>
      <c r="H77" s="316"/>
      <c r="I77" s="329"/>
      <c r="J77" s="326"/>
      <c r="IV77" s="326"/>
    </row>
    <row r="78" spans="1:256" x14ac:dyDescent="0.2">
      <c r="A78" s="326"/>
      <c r="B78" s="327"/>
      <c r="C78" s="340"/>
      <c r="D78" s="352"/>
      <c r="E78" s="316"/>
      <c r="F78" s="317"/>
      <c r="G78" s="317"/>
      <c r="H78" s="316"/>
      <c r="I78" s="329"/>
      <c r="J78" s="326"/>
      <c r="IV78" s="326"/>
    </row>
    <row r="79" spans="1:256" ht="15.75" x14ac:dyDescent="0.2">
      <c r="A79" s="307"/>
      <c r="B79" s="314"/>
      <c r="C79" s="393" t="s">
        <v>697</v>
      </c>
      <c r="D79" s="393"/>
      <c r="E79" s="393"/>
      <c r="F79" s="393"/>
      <c r="G79" s="393"/>
      <c r="H79" s="393"/>
      <c r="I79" s="315"/>
      <c r="J79" s="307"/>
      <c r="IV79" s="307"/>
    </row>
    <row r="80" spans="1:256" x14ac:dyDescent="0.2">
      <c r="A80" s="307"/>
      <c r="B80" s="314"/>
      <c r="C80" s="335"/>
      <c r="D80" s="401"/>
      <c r="E80" s="401"/>
      <c r="F80" s="316"/>
      <c r="G80" s="316"/>
      <c r="H80" s="316"/>
      <c r="I80" s="315"/>
      <c r="J80" s="307"/>
      <c r="IV80" s="307"/>
    </row>
    <row r="81" spans="1:256" ht="13.5" thickBot="1" x14ac:dyDescent="0.25">
      <c r="A81" s="307"/>
      <c r="B81" s="330"/>
      <c r="C81" s="331"/>
      <c r="D81" s="332"/>
      <c r="E81" s="331"/>
      <c r="F81" s="331"/>
      <c r="G81" s="331"/>
      <c r="H81" s="331"/>
      <c r="I81" s="333"/>
      <c r="J81" s="307"/>
      <c r="IV81" s="307"/>
    </row>
    <row r="82" spans="1:256" hidden="1" x14ac:dyDescent="0.2">
      <c r="A82" s="307"/>
      <c r="B82" s="307"/>
      <c r="C82" s="307"/>
      <c r="D82" s="308"/>
      <c r="E82" s="307"/>
      <c r="F82" s="307"/>
      <c r="G82" s="307"/>
      <c r="H82" s="307"/>
      <c r="I82" s="307"/>
      <c r="J82" s="307"/>
      <c r="IV82" s="307"/>
    </row>
    <row r="83" spans="1:256" hidden="1" x14ac:dyDescent="0.2"/>
    <row r="84" spans="1:256" hidden="1" x14ac:dyDescent="0.2"/>
    <row r="85" spans="1:256" hidden="1" x14ac:dyDescent="0.2"/>
    <row r="86" spans="1:256" hidden="1" x14ac:dyDescent="0.2"/>
    <row r="87" spans="1:256" hidden="1" x14ac:dyDescent="0.2"/>
    <row r="88" spans="1:256" hidden="1" x14ac:dyDescent="0.2"/>
    <row r="89" spans="1:256" hidden="1" x14ac:dyDescent="0.2"/>
    <row r="90" spans="1:256" hidden="1" x14ac:dyDescent="0.2"/>
    <row r="91" spans="1:256" hidden="1" x14ac:dyDescent="0.2"/>
    <row r="92" spans="1:256" hidden="1" x14ac:dyDescent="0.2"/>
    <row r="93" spans="1:256" hidden="1" x14ac:dyDescent="0.2"/>
    <row r="94" spans="1:256" hidden="1" x14ac:dyDescent="0.2"/>
    <row r="95" spans="1:256" hidden="1" x14ac:dyDescent="0.2"/>
    <row r="96" spans="1:25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spans="1:256" hidden="1" x14ac:dyDescent="0.2"/>
    <row r="65522" spans="1:256" hidden="1" x14ac:dyDescent="0.2"/>
    <row r="65523" spans="1:256" hidden="1" x14ac:dyDescent="0.2"/>
    <row r="65524" spans="1:256" hidden="1" x14ac:dyDescent="0.2"/>
    <row r="65525" spans="1:256" hidden="1" x14ac:dyDescent="0.2"/>
    <row r="65526" spans="1:256" hidden="1" x14ac:dyDescent="0.2"/>
    <row r="65527" spans="1:256" hidden="1" x14ac:dyDescent="0.2"/>
    <row r="65528" spans="1:256" hidden="1" x14ac:dyDescent="0.2"/>
    <row r="65529" spans="1:256" hidden="1" x14ac:dyDescent="0.2"/>
    <row r="65530" spans="1:256" hidden="1" x14ac:dyDescent="0.2"/>
    <row r="65531" spans="1:256" hidden="1" x14ac:dyDescent="0.2"/>
    <row r="65532" spans="1:256" hidden="1" x14ac:dyDescent="0.2"/>
    <row r="65533" spans="1:256" hidden="1" x14ac:dyDescent="0.2"/>
    <row r="65534" spans="1:256" hidden="1" x14ac:dyDescent="0.2"/>
    <row r="65535" spans="1:256" hidden="1" x14ac:dyDescent="0.2"/>
    <row r="65536" spans="1:256" x14ac:dyDescent="0.2">
      <c r="A65536" s="307"/>
      <c r="B65536" s="307"/>
      <c r="C65536" s="307"/>
      <c r="D65536" s="308"/>
      <c r="E65536" s="307"/>
      <c r="F65536" s="307"/>
      <c r="G65536" s="307"/>
      <c r="H65536" s="307"/>
      <c r="I65536" s="307"/>
      <c r="J65536" s="307"/>
      <c r="IV65536" s="307"/>
    </row>
  </sheetData>
  <sheetProtection password="D3B5" sheet="1" objects="1" scenarios="1"/>
  <mergeCells count="48">
    <mergeCell ref="D80:E80"/>
    <mergeCell ref="F23:H23"/>
    <mergeCell ref="C3:H3"/>
    <mergeCell ref="C4:H4"/>
    <mergeCell ref="C6:H6"/>
    <mergeCell ref="E8:H8"/>
    <mergeCell ref="E11:H11"/>
    <mergeCell ref="F13:H13"/>
    <mergeCell ref="F14:H14"/>
    <mergeCell ref="E16:H16"/>
    <mergeCell ref="E19:H19"/>
    <mergeCell ref="F21:H21"/>
    <mergeCell ref="F38:H38"/>
    <mergeCell ref="F24:H24"/>
    <mergeCell ref="F25:H25"/>
    <mergeCell ref="F26:H26"/>
    <mergeCell ref="F27:H27"/>
    <mergeCell ref="F28:H28"/>
    <mergeCell ref="F29:H29"/>
    <mergeCell ref="F30:H30"/>
    <mergeCell ref="C34:C36"/>
    <mergeCell ref="F34:H34"/>
    <mergeCell ref="F35:H35"/>
    <mergeCell ref="F36:H36"/>
    <mergeCell ref="G61:H61"/>
    <mergeCell ref="G39:H39"/>
    <mergeCell ref="G40:H40"/>
    <mergeCell ref="G44:H44"/>
    <mergeCell ref="F46:H46"/>
    <mergeCell ref="F52:H52"/>
    <mergeCell ref="G48:H48"/>
    <mergeCell ref="G47:H47"/>
    <mergeCell ref="G49:H49"/>
    <mergeCell ref="G50:H50"/>
    <mergeCell ref="E55:H55"/>
    <mergeCell ref="F57:H57"/>
    <mergeCell ref="F58:H58"/>
    <mergeCell ref="G59:H59"/>
    <mergeCell ref="G60:H60"/>
    <mergeCell ref="E73:H73"/>
    <mergeCell ref="E76:H76"/>
    <mergeCell ref="C79:H79"/>
    <mergeCell ref="F63:H63"/>
    <mergeCell ref="E66:H66"/>
    <mergeCell ref="F67:H67"/>
    <mergeCell ref="F68:H68"/>
    <mergeCell ref="F69:H69"/>
    <mergeCell ref="F70:H70"/>
  </mergeCells>
  <phoneticPr fontId="29" type="noConversion"/>
  <pageMargins left="0.75" right="0.75" top="1" bottom="1" header="0" footer="0"/>
  <pageSetup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H192"/>
  <sheetViews>
    <sheetView tabSelected="1" zoomScale="89" zoomScaleNormal="89" workbookViewId="0">
      <pane xSplit="3" ySplit="9" topLeftCell="I139" activePane="bottomRight" state="frozen"/>
      <selection pane="topRight" activeCell="D1" sqref="D1"/>
      <selection pane="bottomLeft" activeCell="A10" sqref="A10"/>
      <selection pane="bottomRight" activeCell="J190" sqref="J190"/>
    </sheetView>
  </sheetViews>
  <sheetFormatPr baseColWidth="10" defaultRowHeight="15" x14ac:dyDescent="0.2"/>
  <cols>
    <col min="1" max="1" width="6.7109375" style="209" customWidth="1"/>
    <col min="2" max="2" width="45.7109375" style="225" customWidth="1"/>
    <col min="3" max="3" width="47.5703125" style="204" customWidth="1"/>
    <col min="4" max="4" width="29.85546875" style="278" customWidth="1"/>
    <col min="5" max="5" width="45.7109375" style="206" customWidth="1"/>
    <col min="6" max="8" width="45.7109375" style="205" customWidth="1"/>
    <col min="9" max="9" width="30.42578125" style="205" customWidth="1"/>
    <col min="10" max="10" width="11.42578125" style="205"/>
    <col min="11" max="11" width="30.7109375" style="205" customWidth="1"/>
    <col min="12" max="14" width="11.42578125" style="205"/>
    <col min="15" max="15" width="15" style="206" customWidth="1"/>
    <col min="16" max="16" width="20.85546875" style="206" customWidth="1"/>
    <col min="17" max="17" width="27.85546875" style="206" customWidth="1"/>
    <col min="18" max="18" width="37.140625" style="206" customWidth="1"/>
    <col min="19" max="19" width="14" style="206" customWidth="1"/>
    <col min="20" max="20" width="11.85546875" style="206" customWidth="1"/>
    <col min="21" max="21" width="11.42578125" style="206"/>
    <col min="22" max="22" width="14.7109375" style="206" customWidth="1"/>
    <col min="23" max="24" width="13.28515625" style="206" customWidth="1"/>
    <col min="25" max="25" width="15.85546875" style="206" customWidth="1"/>
    <col min="26" max="26" width="15.28515625" style="207" customWidth="1"/>
    <col min="27" max="27" width="13.85546875" style="207" hidden="1" customWidth="1"/>
    <col min="28" max="28" width="41.42578125" style="208" hidden="1" customWidth="1"/>
    <col min="29" max="29" width="13.28515625" style="207" hidden="1" customWidth="1"/>
    <col min="30" max="30" width="11.42578125" style="207"/>
    <col min="31" max="31" width="13.28515625" style="207" customWidth="1"/>
    <col min="32" max="32" width="11.42578125" style="207"/>
    <col min="33" max="33" width="19.140625" style="207" customWidth="1"/>
    <col min="34" max="34" width="11.42578125" style="207"/>
    <col min="35" max="35" width="31" style="205" customWidth="1"/>
    <col min="36" max="38" width="11.42578125" style="205"/>
    <col min="39" max="39" width="14.85546875" style="205" customWidth="1"/>
    <col min="40" max="16384" width="11.42578125" style="205"/>
  </cols>
  <sheetData>
    <row r="1" spans="1:34" x14ac:dyDescent="0.25">
      <c r="A1" s="202"/>
      <c r="B1" s="203"/>
      <c r="D1" s="202"/>
      <c r="E1" s="205"/>
    </row>
    <row r="2" spans="1:34" ht="21" x14ac:dyDescent="0.35">
      <c r="B2" s="210" t="s">
        <v>1000</v>
      </c>
      <c r="C2" s="211"/>
      <c r="D2" s="212"/>
      <c r="E2" s="383"/>
      <c r="F2" s="384"/>
      <c r="Q2" s="213"/>
      <c r="AB2" s="214" t="s">
        <v>466</v>
      </c>
    </row>
    <row r="3" spans="1:34" x14ac:dyDescent="0.2">
      <c r="A3" s="215"/>
      <c r="B3" s="216"/>
      <c r="C3" s="211"/>
      <c r="D3" s="217"/>
      <c r="E3" s="205"/>
      <c r="F3" s="218"/>
      <c r="G3" s="218"/>
      <c r="H3" s="218"/>
      <c r="I3" s="218"/>
      <c r="J3" s="218"/>
      <c r="K3" s="218"/>
      <c r="L3" s="218"/>
      <c r="M3" s="218"/>
      <c r="W3" s="219"/>
      <c r="X3" s="219"/>
      <c r="Y3" s="207"/>
      <c r="AB3" s="214" t="s">
        <v>405</v>
      </c>
      <c r="AE3" s="205"/>
      <c r="AF3" s="205"/>
      <c r="AG3" s="205"/>
      <c r="AH3" s="205"/>
    </row>
    <row r="4" spans="1:34" ht="15" customHeight="1" x14ac:dyDescent="0.25">
      <c r="A4" s="215"/>
      <c r="B4" s="220" t="s">
        <v>456</v>
      </c>
      <c r="C4" s="221" t="s">
        <v>1016</v>
      </c>
      <c r="D4" s="217"/>
      <c r="E4" s="222"/>
      <c r="W4" s="207"/>
      <c r="X4" s="223"/>
      <c r="Y4" s="207"/>
      <c r="AB4" s="214" t="s">
        <v>621</v>
      </c>
      <c r="AE4" s="205"/>
      <c r="AF4" s="205"/>
      <c r="AG4" s="205"/>
      <c r="AH4" s="205"/>
    </row>
    <row r="5" spans="1:34" x14ac:dyDescent="0.2">
      <c r="A5" s="215"/>
      <c r="B5" s="220" t="s">
        <v>84</v>
      </c>
      <c r="C5" s="221" t="s">
        <v>458</v>
      </c>
      <c r="D5" s="224"/>
      <c r="W5" s="207"/>
      <c r="X5" s="223"/>
      <c r="Y5" s="207"/>
      <c r="AB5" s="214" t="s">
        <v>557</v>
      </c>
      <c r="AE5" s="205"/>
      <c r="AF5" s="205"/>
      <c r="AG5" s="205"/>
      <c r="AH5" s="205"/>
    </row>
    <row r="6" spans="1:34" x14ac:dyDescent="0.2">
      <c r="A6" s="215"/>
      <c r="C6" s="211"/>
      <c r="D6" s="217"/>
      <c r="E6" s="205"/>
      <c r="F6" s="218"/>
      <c r="G6" s="218"/>
      <c r="H6" s="218"/>
      <c r="I6" s="218"/>
      <c r="J6" s="218"/>
      <c r="K6" s="218"/>
      <c r="L6" s="218"/>
      <c r="M6" s="218"/>
      <c r="W6" s="219"/>
      <c r="X6" s="219"/>
      <c r="Y6" s="207"/>
      <c r="AB6" s="214" t="s">
        <v>848</v>
      </c>
      <c r="AE6" s="205"/>
      <c r="AF6" s="205"/>
      <c r="AG6" s="205"/>
      <c r="AH6" s="205"/>
    </row>
    <row r="7" spans="1:34" x14ac:dyDescent="0.2">
      <c r="A7" s="215"/>
      <c r="B7" s="216"/>
      <c r="C7" s="211"/>
      <c r="D7" s="217"/>
      <c r="E7" s="205"/>
      <c r="F7" s="218"/>
      <c r="G7" s="218"/>
      <c r="H7" s="218"/>
      <c r="I7" s="218"/>
      <c r="J7" s="218"/>
      <c r="K7" s="218"/>
      <c r="L7" s="218"/>
      <c r="M7" s="218"/>
      <c r="W7" s="219"/>
      <c r="X7" s="219"/>
      <c r="Y7" s="207"/>
      <c r="AB7" s="214"/>
      <c r="AE7" s="205"/>
      <c r="AF7" s="205"/>
      <c r="AG7" s="205"/>
      <c r="AH7" s="205"/>
    </row>
    <row r="8" spans="1:34" x14ac:dyDescent="0.25">
      <c r="A8" s="215"/>
      <c r="B8" s="226" t="s">
        <v>83</v>
      </c>
      <c r="C8" s="226" t="s">
        <v>82</v>
      </c>
      <c r="D8" s="226" t="s">
        <v>460</v>
      </c>
      <c r="E8" s="226" t="s">
        <v>461</v>
      </c>
      <c r="F8" s="226" t="s">
        <v>462</v>
      </c>
      <c r="G8" s="226" t="s">
        <v>705</v>
      </c>
      <c r="H8" s="226" t="s">
        <v>143</v>
      </c>
      <c r="I8" s="218"/>
      <c r="J8" s="218"/>
      <c r="K8" s="218"/>
      <c r="L8" s="218"/>
      <c r="M8" s="218"/>
      <c r="AB8" s="214"/>
    </row>
    <row r="9" spans="1:34" x14ac:dyDescent="0.2">
      <c r="A9" s="215"/>
      <c r="B9" s="227"/>
      <c r="C9" s="211"/>
      <c r="D9" s="228"/>
      <c r="E9" s="205"/>
      <c r="F9" s="218"/>
      <c r="G9" s="218"/>
      <c r="H9" s="218"/>
      <c r="O9" s="229"/>
      <c r="S9" s="230"/>
      <c r="T9" s="230"/>
      <c r="U9" s="231"/>
      <c r="V9" s="231"/>
      <c r="W9" s="231"/>
      <c r="X9" s="231"/>
      <c r="AB9" s="214"/>
    </row>
    <row r="10" spans="1:34" x14ac:dyDescent="0.2">
      <c r="A10" s="385">
        <v>1</v>
      </c>
      <c r="B10" s="386" t="s">
        <v>463</v>
      </c>
      <c r="C10" s="387"/>
      <c r="D10" s="385"/>
      <c r="E10" s="388"/>
      <c r="F10" s="389"/>
      <c r="G10" s="389"/>
      <c r="H10" s="389"/>
      <c r="I10" s="214"/>
      <c r="J10" s="214"/>
      <c r="K10" s="214"/>
      <c r="L10" s="214"/>
      <c r="M10" s="214"/>
      <c r="N10" s="214"/>
      <c r="O10" s="234"/>
      <c r="P10" s="208"/>
      <c r="Q10" s="208"/>
      <c r="R10" s="208"/>
      <c r="S10" s="214"/>
      <c r="T10" s="214"/>
      <c r="U10" s="208"/>
      <c r="V10" s="208"/>
      <c r="W10" s="208"/>
      <c r="X10" s="208"/>
      <c r="Y10" s="208"/>
      <c r="Z10" s="235"/>
      <c r="AA10" s="235"/>
      <c r="AB10" s="236" t="s">
        <v>569</v>
      </c>
    </row>
    <row r="11" spans="1:34" ht="143.25" customHeight="1" x14ac:dyDescent="0.2">
      <c r="A11" s="234" t="s">
        <v>712</v>
      </c>
      <c r="B11" s="238" t="s">
        <v>825</v>
      </c>
      <c r="C11" s="238" t="s">
        <v>578</v>
      </c>
      <c r="D11" s="239" t="s">
        <v>466</v>
      </c>
      <c r="E11" s="214" t="str">
        <f>IF(D11="SI",AB11,"")</f>
        <v>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v>
      </c>
      <c r="F11" s="233"/>
      <c r="G11" s="233"/>
      <c r="H11" s="233"/>
      <c r="I11" s="214"/>
      <c r="J11" s="214"/>
      <c r="K11" s="214"/>
      <c r="L11" s="214"/>
      <c r="M11" s="214"/>
      <c r="N11" s="214"/>
      <c r="O11" s="234"/>
      <c r="P11" s="208"/>
      <c r="Q11" s="208"/>
      <c r="R11" s="208"/>
      <c r="S11" s="214"/>
      <c r="T11" s="214"/>
      <c r="U11" s="208"/>
      <c r="V11" s="208"/>
      <c r="W11" s="208"/>
      <c r="X11" s="208"/>
      <c r="Y11" s="208"/>
      <c r="Z11" s="235"/>
      <c r="AA11" s="235"/>
      <c r="AB11" s="240" t="s">
        <v>388</v>
      </c>
    </row>
    <row r="12" spans="1:34" ht="126" customHeight="1" x14ac:dyDescent="0.2">
      <c r="A12" s="234" t="s">
        <v>713</v>
      </c>
      <c r="B12" s="238" t="s">
        <v>826</v>
      </c>
      <c r="C12" s="238" t="s">
        <v>579</v>
      </c>
      <c r="D12" s="239" t="s">
        <v>466</v>
      </c>
      <c r="E12" s="214" t="str">
        <f t="shared" ref="E12:E25" si="0">IF(D12="SI",AB12,"")</f>
        <v>Documentación de la metodología debidamente oficializada; debe constar la aprobación por la autoridad institucional pertinente.</v>
      </c>
      <c r="F12" s="233"/>
      <c r="G12" s="233"/>
      <c r="H12" s="233"/>
      <c r="I12" s="214"/>
      <c r="J12" s="214"/>
      <c r="K12" s="214"/>
      <c r="L12" s="214"/>
      <c r="M12" s="214"/>
      <c r="N12" s="214"/>
      <c r="O12" s="234"/>
      <c r="P12" s="208"/>
      <c r="Q12" s="208"/>
      <c r="R12" s="208"/>
      <c r="S12" s="214"/>
      <c r="T12" s="214"/>
      <c r="U12" s="208"/>
      <c r="V12" s="208"/>
      <c r="W12" s="208"/>
      <c r="X12" s="208"/>
      <c r="Y12" s="208"/>
      <c r="Z12" s="235"/>
      <c r="AA12" s="235"/>
      <c r="AB12" s="240" t="s">
        <v>878</v>
      </c>
    </row>
    <row r="13" spans="1:34" ht="115.5" customHeight="1" x14ac:dyDescent="0.2">
      <c r="A13" s="234" t="s">
        <v>714</v>
      </c>
      <c r="B13" s="238" t="s">
        <v>1005</v>
      </c>
      <c r="C13" s="238" t="s">
        <v>580</v>
      </c>
      <c r="D13" s="239" t="s">
        <v>466</v>
      </c>
      <c r="E13" s="214" t="str">
        <f t="shared" si="0"/>
        <v>Documento(s) donde consten los mecanismos y se compruebe su aplicación.</v>
      </c>
      <c r="F13" s="233"/>
      <c r="G13" s="233"/>
      <c r="H13" s="233"/>
      <c r="I13" s="214"/>
      <c r="J13" s="214"/>
      <c r="K13" s="214"/>
      <c r="L13" s="214"/>
      <c r="M13" s="214"/>
      <c r="N13" s="214"/>
      <c r="O13" s="234"/>
      <c r="P13" s="208"/>
      <c r="Q13" s="208"/>
      <c r="R13" s="208"/>
      <c r="S13" s="214"/>
      <c r="T13" s="214"/>
      <c r="U13" s="208"/>
      <c r="V13" s="208"/>
      <c r="W13" s="208"/>
      <c r="X13" s="208"/>
      <c r="Y13" s="208"/>
      <c r="Z13" s="235"/>
      <c r="AA13" s="235"/>
      <c r="AB13" s="240" t="s">
        <v>389</v>
      </c>
    </row>
    <row r="14" spans="1:34" ht="102" x14ac:dyDescent="0.2">
      <c r="A14" s="234" t="s">
        <v>715</v>
      </c>
      <c r="B14" s="238" t="s">
        <v>920</v>
      </c>
      <c r="C14" s="238" t="s">
        <v>213</v>
      </c>
      <c r="D14" s="239" t="s">
        <v>466</v>
      </c>
      <c r="E14" s="214" t="str">
        <f t="shared" si="0"/>
        <v>Plan plurianual vigente (cubrir el período actual y otros consecutivos) y actualizado (contemplar las modificaciones pertinentes según la dinámica institucional). Para que se considere válido, debe ser un documento oficializado por la autoridad institucional pertinente.</v>
      </c>
      <c r="F14" s="233"/>
      <c r="G14" s="233"/>
      <c r="H14" s="233"/>
      <c r="I14" s="214"/>
      <c r="J14" s="214"/>
      <c r="K14" s="214"/>
      <c r="L14" s="214"/>
      <c r="M14" s="214"/>
      <c r="N14" s="214"/>
      <c r="O14" s="234"/>
      <c r="P14" s="208"/>
      <c r="Q14" s="208"/>
      <c r="R14" s="208"/>
      <c r="S14" s="214"/>
      <c r="T14" s="214"/>
      <c r="U14" s="208"/>
      <c r="V14" s="208"/>
      <c r="W14" s="208"/>
      <c r="X14" s="208"/>
      <c r="Y14" s="208"/>
      <c r="Z14" s="235"/>
      <c r="AA14" s="235"/>
      <c r="AB14" s="240" t="s">
        <v>694</v>
      </c>
    </row>
    <row r="15" spans="1:34" ht="76.5" x14ac:dyDescent="0.2">
      <c r="A15" s="234" t="s">
        <v>716</v>
      </c>
      <c r="B15" s="238" t="s">
        <v>1008</v>
      </c>
      <c r="C15" s="238" t="s">
        <v>324</v>
      </c>
      <c r="D15" s="239" t="s">
        <v>405</v>
      </c>
      <c r="E15" s="214" t="str">
        <f t="shared" si="0"/>
        <v/>
      </c>
      <c r="F15" s="233"/>
      <c r="G15" s="233"/>
      <c r="H15" s="233"/>
      <c r="I15" s="214"/>
      <c r="J15" s="214"/>
      <c r="K15" s="214"/>
      <c r="L15" s="214"/>
      <c r="M15" s="214"/>
      <c r="N15" s="214"/>
      <c r="O15" s="234"/>
      <c r="P15" s="208"/>
      <c r="Q15" s="208"/>
      <c r="R15" s="208"/>
      <c r="S15" s="214"/>
      <c r="T15" s="214"/>
      <c r="U15" s="208"/>
      <c r="V15" s="208"/>
      <c r="W15" s="208"/>
      <c r="X15" s="208"/>
      <c r="Y15" s="208"/>
      <c r="Z15" s="235"/>
      <c r="AA15" s="235"/>
      <c r="AB15" s="240" t="s">
        <v>570</v>
      </c>
    </row>
    <row r="16" spans="1:34" ht="78.75" customHeight="1" x14ac:dyDescent="0.2">
      <c r="A16" s="234" t="s">
        <v>717</v>
      </c>
      <c r="B16" s="238" t="s">
        <v>1009</v>
      </c>
      <c r="C16" s="238" t="s">
        <v>325</v>
      </c>
      <c r="D16" s="239" t="s">
        <v>466</v>
      </c>
      <c r="E16" s="214" t="str">
        <f t="shared" si="0"/>
        <v>Indicadores en el plan anual institucional.</v>
      </c>
      <c r="F16" s="233"/>
      <c r="G16" s="233"/>
      <c r="H16" s="233"/>
      <c r="I16" s="214"/>
      <c r="J16" s="214"/>
      <c r="K16" s="214"/>
      <c r="L16" s="214"/>
      <c r="M16" s="214"/>
      <c r="N16" s="214"/>
      <c r="O16" s="234"/>
      <c r="P16" s="208"/>
      <c r="Q16" s="208"/>
      <c r="R16" s="208"/>
      <c r="S16" s="214"/>
      <c r="T16" s="214"/>
      <c r="U16" s="208"/>
      <c r="V16" s="208"/>
      <c r="W16" s="208"/>
      <c r="X16" s="208"/>
      <c r="Y16" s="208"/>
      <c r="Z16" s="235"/>
      <c r="AA16" s="235"/>
      <c r="AB16" s="240" t="s">
        <v>571</v>
      </c>
    </row>
    <row r="17" spans="1:28" ht="51" x14ac:dyDescent="0.2">
      <c r="A17" s="234" t="s">
        <v>718</v>
      </c>
      <c r="B17" s="238" t="s">
        <v>74</v>
      </c>
      <c r="C17" s="238" t="s">
        <v>326</v>
      </c>
      <c r="D17" s="239" t="s">
        <v>405</v>
      </c>
      <c r="E17" s="214" t="str">
        <f t="shared" si="0"/>
        <v/>
      </c>
      <c r="F17" s="233"/>
      <c r="G17" s="233"/>
      <c r="H17" s="233"/>
      <c r="I17" s="214"/>
      <c r="J17" s="214"/>
      <c r="K17" s="214"/>
      <c r="L17" s="214"/>
      <c r="M17" s="214"/>
      <c r="N17" s="214"/>
      <c r="O17" s="234"/>
      <c r="P17" s="208"/>
      <c r="Q17" s="208"/>
      <c r="R17" s="208"/>
      <c r="S17" s="214"/>
      <c r="T17" s="214"/>
      <c r="U17" s="208"/>
      <c r="V17" s="208"/>
      <c r="W17" s="208"/>
      <c r="X17" s="208"/>
      <c r="Y17" s="208"/>
      <c r="Z17" s="235"/>
      <c r="AA17" s="235"/>
      <c r="AB17" s="240" t="s">
        <v>390</v>
      </c>
    </row>
    <row r="18" spans="1:28" ht="102" x14ac:dyDescent="0.2">
      <c r="A18" s="234" t="s">
        <v>719</v>
      </c>
      <c r="B18" s="238" t="s">
        <v>75</v>
      </c>
      <c r="C18" s="238" t="s">
        <v>327</v>
      </c>
      <c r="D18" s="239" t="s">
        <v>466</v>
      </c>
      <c r="E18" s="214" t="str">
        <f t="shared" si="0"/>
        <v>Documentación de las acciones vinculadas con el PND.</v>
      </c>
      <c r="F18" s="233"/>
      <c r="G18" s="233"/>
      <c r="H18" s="233"/>
      <c r="I18" s="214"/>
      <c r="J18" s="214"/>
      <c r="K18" s="214"/>
      <c r="L18" s="214"/>
      <c r="M18" s="214"/>
      <c r="N18" s="214"/>
      <c r="O18" s="234"/>
      <c r="P18" s="208"/>
      <c r="Q18" s="208"/>
      <c r="R18" s="208"/>
      <c r="S18" s="214"/>
      <c r="T18" s="214"/>
      <c r="U18" s="208"/>
      <c r="V18" s="208"/>
      <c r="W18" s="208"/>
      <c r="X18" s="208"/>
      <c r="Y18" s="208"/>
      <c r="Z18" s="235"/>
      <c r="AA18" s="235"/>
      <c r="AB18" s="240" t="s">
        <v>572</v>
      </c>
    </row>
    <row r="19" spans="1:28" ht="117" customHeight="1" x14ac:dyDescent="0.2">
      <c r="A19" s="234" t="s">
        <v>720</v>
      </c>
      <c r="B19" s="238" t="s">
        <v>76</v>
      </c>
      <c r="C19" s="238" t="s">
        <v>328</v>
      </c>
      <c r="D19" s="239" t="s">
        <v>466</v>
      </c>
      <c r="E19" s="214" t="str">
        <f t="shared" si="0"/>
        <v>Documentación de la estrategia de incorporación y fortalecimiento de la ética y de prevención del fraude y la corrupción.</v>
      </c>
      <c r="F19" s="233"/>
      <c r="G19" s="233"/>
      <c r="H19" s="233"/>
      <c r="I19" s="214"/>
      <c r="J19" s="214"/>
      <c r="K19" s="214"/>
      <c r="L19" s="214"/>
      <c r="M19" s="214"/>
      <c r="N19" s="214"/>
      <c r="O19" s="234"/>
      <c r="P19" s="208"/>
      <c r="Q19" s="208"/>
      <c r="R19" s="208"/>
      <c r="S19" s="214"/>
      <c r="T19" s="214"/>
      <c r="U19" s="208"/>
      <c r="V19" s="208"/>
      <c r="W19" s="208"/>
      <c r="X19" s="208"/>
      <c r="Y19" s="208"/>
      <c r="Z19" s="235"/>
      <c r="AA19" s="235"/>
      <c r="AB19" s="240" t="s">
        <v>573</v>
      </c>
    </row>
    <row r="20" spans="1:28" ht="76.5" x14ac:dyDescent="0.2">
      <c r="A20" s="234" t="s">
        <v>721</v>
      </c>
      <c r="B20" s="238" t="s">
        <v>77</v>
      </c>
      <c r="C20" s="238" t="s">
        <v>329</v>
      </c>
      <c r="D20" s="239" t="s">
        <v>466</v>
      </c>
      <c r="E20" s="214" t="str">
        <f t="shared" si="0"/>
        <v>Informe de seguimiento de la estrategia a que se refiere el punto 1.9.</v>
      </c>
      <c r="F20" s="233"/>
      <c r="G20" s="233"/>
      <c r="H20" s="233"/>
      <c r="I20" s="214"/>
      <c r="J20" s="214"/>
      <c r="K20" s="214"/>
      <c r="L20" s="214"/>
      <c r="M20" s="214"/>
      <c r="N20" s="214"/>
      <c r="O20" s="234"/>
      <c r="P20" s="208"/>
      <c r="Q20" s="208"/>
      <c r="R20" s="208"/>
      <c r="S20" s="214"/>
      <c r="T20" s="214"/>
      <c r="U20" s="208"/>
      <c r="V20" s="208"/>
      <c r="W20" s="208"/>
      <c r="X20" s="208"/>
      <c r="Y20" s="208"/>
      <c r="Z20" s="235"/>
      <c r="AA20" s="235"/>
      <c r="AB20" s="240" t="s">
        <v>574</v>
      </c>
    </row>
    <row r="21" spans="1:28" ht="114.75" x14ac:dyDescent="0.2">
      <c r="A21" s="234" t="s">
        <v>722</v>
      </c>
      <c r="B21" s="238" t="s">
        <v>124</v>
      </c>
      <c r="C21" s="238" t="s">
        <v>330</v>
      </c>
      <c r="D21" s="239" t="s">
        <v>466</v>
      </c>
      <c r="E21" s="214" t="str">
        <f t="shared" si="0"/>
        <v>Reportes sobre seguimiento de  indicadores del plan institucional, incorporados en la evaluación de la gestión institucional.</v>
      </c>
      <c r="F21" s="233"/>
      <c r="G21" s="233"/>
      <c r="H21" s="233"/>
      <c r="I21" s="214"/>
      <c r="J21" s="214"/>
      <c r="K21" s="214"/>
      <c r="L21" s="214"/>
      <c r="M21" s="214"/>
      <c r="N21" s="214"/>
      <c r="O21" s="234"/>
      <c r="P21" s="208"/>
      <c r="Q21" s="208"/>
      <c r="R21" s="208"/>
      <c r="S21" s="214"/>
      <c r="T21" s="214"/>
      <c r="U21" s="208"/>
      <c r="V21" s="208"/>
      <c r="W21" s="208"/>
      <c r="X21" s="208"/>
      <c r="Y21" s="208"/>
      <c r="Z21" s="235"/>
      <c r="AA21" s="235"/>
      <c r="AB21" s="240" t="s">
        <v>575</v>
      </c>
    </row>
    <row r="22" spans="1:28" ht="102" x14ac:dyDescent="0.2">
      <c r="A22" s="234" t="s">
        <v>723</v>
      </c>
      <c r="B22" s="238" t="s">
        <v>641</v>
      </c>
      <c r="C22" s="238" t="s">
        <v>331</v>
      </c>
      <c r="D22" s="239" t="s">
        <v>466</v>
      </c>
      <c r="E22" s="214" t="str">
        <f t="shared" si="0"/>
        <v>Documento probatorio de que el jerarca conoció y aprobó la evaluación de la gestión institucional en las fechas indicadas. Normalmente, este documento se incorpora al inicio de la evaluación.</v>
      </c>
      <c r="F22" s="233"/>
      <c r="G22" s="233"/>
      <c r="H22" s="233"/>
      <c r="I22" s="214"/>
      <c r="J22" s="214"/>
      <c r="K22" s="214"/>
      <c r="L22" s="214"/>
      <c r="M22" s="214"/>
      <c r="N22" s="214"/>
      <c r="O22" s="234"/>
      <c r="P22" s="208"/>
      <c r="Q22" s="208"/>
      <c r="R22" s="208"/>
      <c r="S22" s="214"/>
      <c r="T22" s="214"/>
      <c r="U22" s="208"/>
      <c r="V22" s="208"/>
      <c r="W22" s="208"/>
      <c r="X22" s="208"/>
      <c r="Y22" s="208"/>
      <c r="Z22" s="235"/>
      <c r="AA22" s="235"/>
      <c r="AB22" s="240" t="s">
        <v>391</v>
      </c>
    </row>
    <row r="23" spans="1:28" ht="63.75" x14ac:dyDescent="0.2">
      <c r="A23" s="234" t="s">
        <v>724</v>
      </c>
      <c r="B23" s="238" t="s">
        <v>642</v>
      </c>
      <c r="C23" s="238" t="s">
        <v>332</v>
      </c>
      <c r="D23" s="239" t="s">
        <v>405</v>
      </c>
      <c r="E23" s="214" t="str">
        <f t="shared" si="0"/>
        <v/>
      </c>
      <c r="F23" s="233"/>
      <c r="G23" s="233"/>
      <c r="H23" s="233"/>
      <c r="I23" s="214"/>
      <c r="J23" s="214"/>
      <c r="K23" s="214"/>
      <c r="L23" s="214"/>
      <c r="M23" s="214"/>
      <c r="N23" s="214"/>
      <c r="O23" s="234"/>
      <c r="P23" s="208"/>
      <c r="Q23" s="208"/>
      <c r="R23" s="208"/>
      <c r="S23" s="214"/>
      <c r="T23" s="214"/>
      <c r="U23" s="208"/>
      <c r="V23" s="208"/>
      <c r="W23" s="208"/>
      <c r="X23" s="208"/>
      <c r="Y23" s="208"/>
      <c r="Z23" s="235"/>
      <c r="AA23" s="235"/>
      <c r="AB23" s="240" t="s">
        <v>392</v>
      </c>
    </row>
    <row r="24" spans="1:28" ht="152.25" customHeight="1" x14ac:dyDescent="0.2">
      <c r="A24" s="234" t="s">
        <v>725</v>
      </c>
      <c r="B24" s="238" t="s">
        <v>643</v>
      </c>
      <c r="C24" s="238" t="s">
        <v>394</v>
      </c>
      <c r="D24" s="239" t="s">
        <v>466</v>
      </c>
      <c r="E24" s="214" t="str">
        <f t="shared" si="0"/>
        <v>Imagen de la sección respectiva de la página de Internet de la Institución</v>
      </c>
      <c r="F24" s="233"/>
      <c r="G24" s="233"/>
      <c r="H24" s="233"/>
      <c r="I24" s="214"/>
      <c r="J24" s="214"/>
      <c r="K24" s="214"/>
      <c r="L24" s="214"/>
      <c r="M24" s="214"/>
      <c r="N24" s="214"/>
      <c r="O24" s="234"/>
      <c r="P24" s="208"/>
      <c r="Q24" s="208"/>
      <c r="R24" s="208"/>
      <c r="S24" s="214"/>
      <c r="T24" s="214"/>
      <c r="U24" s="208"/>
      <c r="V24" s="208"/>
      <c r="W24" s="208"/>
      <c r="X24" s="208"/>
      <c r="Y24" s="208"/>
      <c r="Z24" s="235"/>
      <c r="AA24" s="235"/>
      <c r="AB24" s="240" t="s">
        <v>393</v>
      </c>
    </row>
    <row r="25" spans="1:28" ht="89.25" x14ac:dyDescent="0.2">
      <c r="A25" s="234" t="s">
        <v>726</v>
      </c>
      <c r="B25" s="241" t="s">
        <v>450</v>
      </c>
      <c r="C25" s="238" t="s">
        <v>333</v>
      </c>
      <c r="D25" s="239" t="s">
        <v>466</v>
      </c>
      <c r="E25" s="214" t="str">
        <f t="shared" si="0"/>
        <v>Reportes emitidos que evidencien la integración de los procesos</v>
      </c>
      <c r="F25" s="233"/>
      <c r="G25" s="233"/>
      <c r="H25" s="233"/>
      <c r="I25" s="214"/>
      <c r="J25" s="214"/>
      <c r="K25" s="214"/>
      <c r="L25" s="214"/>
      <c r="M25" s="214"/>
      <c r="N25" s="214"/>
      <c r="O25" s="234"/>
      <c r="P25" s="208"/>
      <c r="Q25" s="208"/>
      <c r="R25" s="208"/>
      <c r="S25" s="214"/>
      <c r="T25" s="214"/>
      <c r="U25" s="208"/>
      <c r="V25" s="208"/>
      <c r="W25" s="208"/>
      <c r="X25" s="208"/>
      <c r="Y25" s="208"/>
      <c r="Z25" s="235"/>
      <c r="AA25" s="235"/>
      <c r="AB25" s="240" t="s">
        <v>702</v>
      </c>
    </row>
    <row r="26" spans="1:28" ht="127.5" x14ac:dyDescent="0.2">
      <c r="A26" s="234" t="s">
        <v>922</v>
      </c>
      <c r="B26" s="241" t="s">
        <v>1006</v>
      </c>
      <c r="C26" s="238" t="s">
        <v>1007</v>
      </c>
      <c r="D26" s="239" t="s">
        <v>466</v>
      </c>
      <c r="E26" s="214"/>
      <c r="F26" s="233"/>
      <c r="G26" s="233"/>
      <c r="H26" s="233"/>
      <c r="I26" s="214"/>
      <c r="J26" s="214"/>
      <c r="K26" s="214"/>
      <c r="L26" s="214"/>
      <c r="M26" s="214"/>
      <c r="N26" s="214"/>
      <c r="O26" s="234"/>
      <c r="P26" s="208"/>
      <c r="Q26" s="208"/>
      <c r="R26" s="208"/>
      <c r="S26" s="214"/>
      <c r="T26" s="214"/>
      <c r="U26" s="208"/>
      <c r="V26" s="208"/>
      <c r="W26" s="208"/>
      <c r="X26" s="208"/>
      <c r="Y26" s="208"/>
      <c r="Z26" s="235"/>
      <c r="AA26" s="235"/>
      <c r="AB26" s="240"/>
    </row>
    <row r="27" spans="1:28" x14ac:dyDescent="0.2">
      <c r="A27" s="237"/>
      <c r="B27" s="242"/>
      <c r="C27" s="211"/>
      <c r="D27" s="239"/>
      <c r="E27" s="214"/>
      <c r="F27" s="243"/>
      <c r="G27" s="243"/>
      <c r="H27" s="243"/>
      <c r="I27" s="244"/>
      <c r="J27" s="244"/>
      <c r="K27" s="244"/>
      <c r="L27" s="244"/>
      <c r="M27" s="244"/>
      <c r="N27" s="244"/>
      <c r="O27" s="245"/>
      <c r="P27" s="244"/>
      <c r="Q27" s="244"/>
      <c r="R27" s="244"/>
      <c r="S27" s="244"/>
      <c r="T27" s="244"/>
      <c r="U27" s="246"/>
      <c r="V27" s="246"/>
      <c r="W27" s="246"/>
      <c r="X27" s="246"/>
      <c r="Y27" s="247"/>
      <c r="Z27" s="247"/>
      <c r="AA27" s="247"/>
      <c r="AB27" s="214"/>
    </row>
    <row r="28" spans="1:28" ht="51" x14ac:dyDescent="0.2">
      <c r="A28" s="385">
        <v>2</v>
      </c>
      <c r="B28" s="386" t="s">
        <v>979</v>
      </c>
      <c r="C28" s="387"/>
      <c r="D28" s="385"/>
      <c r="E28" s="388"/>
      <c r="F28" s="389"/>
      <c r="G28" s="389"/>
      <c r="H28" s="389"/>
      <c r="I28" s="214"/>
      <c r="J28" s="214"/>
      <c r="K28" s="214"/>
      <c r="L28" s="214"/>
      <c r="M28" s="214"/>
      <c r="N28" s="214"/>
      <c r="O28" s="234"/>
      <c r="P28" s="208"/>
      <c r="Q28" s="208"/>
      <c r="R28" s="208"/>
      <c r="S28" s="214"/>
      <c r="T28" s="214"/>
      <c r="U28" s="208"/>
      <c r="V28" s="208"/>
      <c r="W28" s="208"/>
      <c r="X28" s="208"/>
      <c r="Y28" s="208"/>
      <c r="Z28" s="235"/>
      <c r="AA28" s="235"/>
      <c r="AB28" s="236"/>
    </row>
    <row r="29" spans="1:28" ht="63.75" x14ac:dyDescent="0.2">
      <c r="A29" s="245" t="s">
        <v>727</v>
      </c>
      <c r="B29" s="248" t="s">
        <v>644</v>
      </c>
      <c r="C29" s="248" t="s">
        <v>395</v>
      </c>
      <c r="D29" s="239" t="s">
        <v>466</v>
      </c>
      <c r="E29" s="214" t="str">
        <f t="shared" ref="E29:E41" si="1">IF(D29="SI",AB29,"")</f>
        <v>Resolución o acuerdo de la autoridad institucional competente, donde se adopta el marco contable respectivo y se ordena el inicio de las acciones pertinentes para el ajuste en un plazo determinado.</v>
      </c>
      <c r="F29" s="304"/>
      <c r="G29" s="233"/>
      <c r="H29" s="233"/>
      <c r="I29" s="214"/>
      <c r="J29" s="214"/>
      <c r="K29" s="214"/>
      <c r="L29" s="214"/>
      <c r="M29" s="214"/>
      <c r="N29" s="214"/>
      <c r="O29" s="208"/>
      <c r="P29" s="208"/>
      <c r="Q29" s="208"/>
      <c r="R29" s="208"/>
      <c r="S29" s="208"/>
      <c r="T29" s="208"/>
      <c r="U29" s="208"/>
      <c r="V29" s="208"/>
      <c r="W29" s="208"/>
      <c r="X29" s="208"/>
      <c r="Y29" s="247"/>
      <c r="Z29" s="247"/>
      <c r="AA29" s="235"/>
      <c r="AB29" s="240" t="s">
        <v>576</v>
      </c>
    </row>
    <row r="30" spans="1:28" ht="51" x14ac:dyDescent="0.2">
      <c r="A30" s="234" t="s">
        <v>728</v>
      </c>
      <c r="B30" s="248" t="s">
        <v>645</v>
      </c>
      <c r="C30" s="248" t="s">
        <v>334</v>
      </c>
      <c r="D30" s="239" t="s">
        <v>405</v>
      </c>
      <c r="E30" s="214" t="str">
        <f t="shared" si="1"/>
        <v/>
      </c>
      <c r="F30" s="304"/>
      <c r="G30" s="233"/>
      <c r="H30" s="233"/>
      <c r="I30" s="214"/>
      <c r="J30" s="214"/>
      <c r="K30" s="214"/>
      <c r="L30" s="214"/>
      <c r="M30" s="214"/>
      <c r="N30" s="214"/>
      <c r="O30" s="208"/>
      <c r="P30" s="208"/>
      <c r="Q30" s="208"/>
      <c r="R30" s="208"/>
      <c r="S30" s="208"/>
      <c r="T30" s="208"/>
      <c r="U30" s="208"/>
      <c r="V30" s="208"/>
      <c r="W30" s="208"/>
      <c r="X30" s="208"/>
      <c r="Y30" s="247"/>
      <c r="Z30" s="247"/>
      <c r="AA30" s="235"/>
      <c r="AB30" s="240" t="s">
        <v>577</v>
      </c>
    </row>
    <row r="31" spans="1:28" ht="114.75" customHeight="1" x14ac:dyDescent="0.2">
      <c r="A31" s="245" t="s">
        <v>729</v>
      </c>
      <c r="B31" s="248" t="s">
        <v>646</v>
      </c>
      <c r="C31" s="248" t="s">
        <v>335</v>
      </c>
      <c r="D31" s="239" t="s">
        <v>405</v>
      </c>
      <c r="E31" s="214" t="str">
        <f t="shared" si="1"/>
        <v/>
      </c>
      <c r="F31" s="304"/>
      <c r="G31" s="233"/>
      <c r="H31" s="233"/>
      <c r="I31" s="214"/>
      <c r="J31" s="214"/>
      <c r="K31" s="214"/>
      <c r="L31" s="214"/>
      <c r="M31" s="214"/>
      <c r="N31" s="214"/>
      <c r="O31" s="208"/>
      <c r="P31" s="208"/>
      <c r="Q31" s="208"/>
      <c r="R31" s="208"/>
      <c r="S31" s="208"/>
      <c r="T31" s="208"/>
      <c r="U31" s="208"/>
      <c r="V31" s="208"/>
      <c r="W31" s="208"/>
      <c r="X31" s="208"/>
      <c r="Y31" s="247"/>
      <c r="Z31" s="247"/>
      <c r="AA31" s="235"/>
      <c r="AB31" s="240" t="s">
        <v>972</v>
      </c>
    </row>
    <row r="32" spans="1:28" ht="89.25" x14ac:dyDescent="0.2">
      <c r="A32" s="234" t="s">
        <v>730</v>
      </c>
      <c r="B32" s="248" t="s">
        <v>647</v>
      </c>
      <c r="C32" s="248" t="s">
        <v>592</v>
      </c>
      <c r="D32" s="239" t="s">
        <v>466</v>
      </c>
      <c r="E32" s="214" t="str">
        <f t="shared" si="1"/>
        <v>Manual (del usuario) del sistema.</v>
      </c>
      <c r="F32" s="304"/>
      <c r="G32" s="233"/>
      <c r="H32" s="233"/>
      <c r="I32" s="214"/>
      <c r="J32" s="214"/>
      <c r="K32" s="214"/>
      <c r="L32" s="214"/>
      <c r="M32" s="214"/>
      <c r="N32" s="214"/>
      <c r="O32" s="208"/>
      <c r="P32" s="208"/>
      <c r="Q32" s="208"/>
      <c r="R32" s="208"/>
      <c r="S32" s="208"/>
      <c r="T32" s="208"/>
      <c r="U32" s="208"/>
      <c r="V32" s="208"/>
      <c r="W32" s="208"/>
      <c r="X32" s="208"/>
      <c r="Y32" s="208"/>
      <c r="Z32" s="235"/>
      <c r="AA32" s="235"/>
      <c r="AB32" s="249" t="s">
        <v>408</v>
      </c>
    </row>
    <row r="33" spans="1:34" ht="153" x14ac:dyDescent="0.2">
      <c r="A33" s="245" t="s">
        <v>731</v>
      </c>
      <c r="B33" s="248" t="s">
        <v>648</v>
      </c>
      <c r="C33" s="248" t="s">
        <v>409</v>
      </c>
      <c r="D33" s="239" t="s">
        <v>466</v>
      </c>
      <c r="E33" s="214" t="str">
        <f t="shared" si="1"/>
        <v>Plan contable que permita identificar los puntos señalados; debe constar el acto de aprobación por la autoridad institucional competente, mediante el acuerdo, resolución o disposición atinente. Si el plan ha sido adoptado en atención a lo dispuesto por una autoridad competente para requerir su aplicación, debe constar el acuerdo en que el jerarca ordena acatar esa disposición externa e instruye  la aplicación del plan contable.</v>
      </c>
      <c r="F33" s="304"/>
      <c r="G33" s="233"/>
      <c r="H33" s="233"/>
      <c r="I33" s="214"/>
      <c r="J33" s="214"/>
      <c r="K33" s="214"/>
      <c r="L33" s="214"/>
      <c r="M33" s="214"/>
      <c r="N33" s="214"/>
      <c r="O33" s="208"/>
      <c r="P33" s="208"/>
      <c r="Q33" s="208"/>
      <c r="R33" s="208"/>
      <c r="S33" s="208"/>
      <c r="T33" s="208"/>
      <c r="U33" s="208"/>
      <c r="V33" s="208"/>
      <c r="W33" s="208"/>
      <c r="X33" s="208"/>
      <c r="Y33" s="208"/>
      <c r="Z33" s="235"/>
      <c r="AA33" s="235"/>
      <c r="AB33" s="240" t="s">
        <v>973</v>
      </c>
    </row>
    <row r="34" spans="1:34" ht="102" x14ac:dyDescent="0.2">
      <c r="A34" s="234" t="s">
        <v>732</v>
      </c>
      <c r="B34" s="248" t="s">
        <v>649</v>
      </c>
      <c r="C34" s="248" t="s">
        <v>411</v>
      </c>
      <c r="D34" s="239" t="s">
        <v>466</v>
      </c>
      <c r="E34" s="214" t="str">
        <f t="shared" si="1"/>
        <v>Manual vigente y oficializado; debe constar el acto de oficialización respectivo.</v>
      </c>
      <c r="F34" s="304"/>
      <c r="G34" s="233"/>
      <c r="H34" s="233"/>
      <c r="I34" s="214"/>
      <c r="J34" s="214"/>
      <c r="K34" s="214"/>
      <c r="L34" s="214"/>
      <c r="M34" s="214"/>
      <c r="N34" s="214"/>
      <c r="O34" s="208"/>
      <c r="P34" s="208"/>
      <c r="Q34" s="208"/>
      <c r="R34" s="208"/>
      <c r="S34" s="208"/>
      <c r="T34" s="208"/>
      <c r="U34" s="208"/>
      <c r="V34" s="208"/>
      <c r="W34" s="208"/>
      <c r="X34" s="208"/>
      <c r="Y34" s="208"/>
      <c r="Z34" s="235"/>
      <c r="AA34" s="235"/>
      <c r="AB34" s="240" t="s">
        <v>410</v>
      </c>
    </row>
    <row r="35" spans="1:34" ht="63.75" x14ac:dyDescent="0.2">
      <c r="A35" s="245" t="s">
        <v>733</v>
      </c>
      <c r="B35" s="248" t="s">
        <v>451</v>
      </c>
      <c r="C35" s="248" t="s">
        <v>413</v>
      </c>
      <c r="D35" s="239" t="s">
        <v>466</v>
      </c>
      <c r="E35" s="214" t="str">
        <f t="shared" si="1"/>
        <v>Libros de contabilidad o autorización para el uso de los registros electrónicos correspondientes y sus anotaciones.</v>
      </c>
      <c r="F35" s="306"/>
      <c r="G35" s="233"/>
      <c r="H35" s="233"/>
      <c r="I35" s="214"/>
      <c r="J35" s="214"/>
      <c r="K35" s="214"/>
      <c r="L35" s="214"/>
      <c r="M35" s="214"/>
      <c r="N35" s="214"/>
      <c r="O35" s="208"/>
      <c r="P35" s="208"/>
      <c r="Q35" s="208"/>
      <c r="R35" s="208"/>
      <c r="S35" s="208"/>
      <c r="T35" s="208"/>
      <c r="U35" s="208"/>
      <c r="V35" s="208"/>
      <c r="W35" s="208"/>
      <c r="X35" s="208"/>
      <c r="Y35" s="208"/>
      <c r="Z35" s="235"/>
      <c r="AA35" s="235"/>
      <c r="AB35" s="240" t="s">
        <v>412</v>
      </c>
    </row>
    <row r="36" spans="1:34" ht="116.25" customHeight="1" x14ac:dyDescent="0.2">
      <c r="A36" s="234" t="s">
        <v>734</v>
      </c>
      <c r="B36" s="248" t="s">
        <v>650</v>
      </c>
      <c r="C36" s="248" t="s">
        <v>414</v>
      </c>
      <c r="D36" s="239" t="s">
        <v>466</v>
      </c>
      <c r="E36" s="214" t="str">
        <f t="shared" si="1"/>
        <v>Estados financieros mensuales correspondientes a los últimos tres meses.</v>
      </c>
      <c r="F36" s="304"/>
      <c r="G36" s="233"/>
      <c r="H36" s="233"/>
      <c r="I36" s="214"/>
      <c r="J36" s="214"/>
      <c r="K36" s="214"/>
      <c r="L36" s="214"/>
      <c r="M36" s="214"/>
      <c r="N36" s="214"/>
      <c r="O36" s="208"/>
      <c r="P36" s="208"/>
      <c r="Q36" s="208"/>
      <c r="R36" s="208"/>
      <c r="S36" s="208"/>
      <c r="T36" s="208"/>
      <c r="U36" s="208"/>
      <c r="V36" s="208"/>
      <c r="W36" s="208"/>
      <c r="X36" s="208"/>
      <c r="Y36" s="208"/>
      <c r="Z36" s="235"/>
      <c r="AA36" s="235"/>
      <c r="AB36" s="249" t="s">
        <v>416</v>
      </c>
    </row>
    <row r="37" spans="1:34" ht="114.75" x14ac:dyDescent="0.2">
      <c r="A37" s="245" t="s">
        <v>735</v>
      </c>
      <c r="B37" s="248" t="s">
        <v>1010</v>
      </c>
      <c r="C37" s="248" t="s">
        <v>417</v>
      </c>
      <c r="D37" s="239" t="s">
        <v>466</v>
      </c>
      <c r="E37" s="214" t="str">
        <f t="shared" si="1"/>
        <v>Resolución, acuerdo o acta donde conste la aprobación de los estados financieros por parte del jerarca.</v>
      </c>
      <c r="F37" s="306"/>
      <c r="G37" s="233"/>
      <c r="H37" s="233"/>
      <c r="I37" s="214"/>
      <c r="J37" s="214"/>
      <c r="K37" s="214"/>
      <c r="L37" s="214"/>
      <c r="M37" s="214"/>
      <c r="N37" s="214"/>
      <c r="O37" s="208"/>
      <c r="P37" s="208"/>
      <c r="Q37" s="208"/>
      <c r="R37" s="208"/>
      <c r="S37" s="208"/>
      <c r="T37" s="208"/>
      <c r="U37" s="208"/>
      <c r="V37" s="208"/>
      <c r="W37" s="208"/>
      <c r="X37" s="208"/>
      <c r="Y37" s="208"/>
      <c r="Z37" s="235"/>
      <c r="AA37" s="235"/>
      <c r="AB37" s="240" t="s">
        <v>415</v>
      </c>
    </row>
    <row r="38" spans="1:34" ht="115.5" customHeight="1" x14ac:dyDescent="0.2">
      <c r="A38" s="234" t="s">
        <v>736</v>
      </c>
      <c r="B38" s="241" t="s">
        <v>1011</v>
      </c>
      <c r="C38" s="241" t="s">
        <v>593</v>
      </c>
      <c r="D38" s="239" t="s">
        <v>405</v>
      </c>
      <c r="E38" s="214" t="str">
        <f t="shared" si="1"/>
        <v/>
      </c>
      <c r="F38" s="306"/>
      <c r="G38" s="233"/>
      <c r="H38" s="233"/>
      <c r="I38" s="233"/>
      <c r="J38" s="233"/>
      <c r="K38" s="233"/>
      <c r="L38" s="233"/>
      <c r="M38" s="233"/>
      <c r="N38" s="214"/>
      <c r="O38" s="208"/>
      <c r="P38" s="208"/>
      <c r="Q38" s="208"/>
      <c r="R38" s="208"/>
      <c r="S38" s="208"/>
      <c r="T38" s="208"/>
      <c r="U38" s="208"/>
      <c r="V38" s="208"/>
      <c r="W38" s="208"/>
      <c r="X38" s="208"/>
      <c r="Y38" s="208"/>
      <c r="Z38" s="235"/>
      <c r="AA38" s="235"/>
      <c r="AB38" s="240" t="s">
        <v>15</v>
      </c>
    </row>
    <row r="39" spans="1:34" ht="89.25" x14ac:dyDescent="0.2">
      <c r="A39" s="245" t="s">
        <v>737</v>
      </c>
      <c r="B39" s="250" t="s">
        <v>418</v>
      </c>
      <c r="C39" s="250" t="s">
        <v>594</v>
      </c>
      <c r="D39" s="239" t="s">
        <v>405</v>
      </c>
      <c r="E39" s="214" t="str">
        <f t="shared" si="1"/>
        <v/>
      </c>
      <c r="F39" s="306"/>
      <c r="G39" s="233"/>
      <c r="H39" s="233"/>
      <c r="I39" s="233"/>
      <c r="J39" s="233"/>
      <c r="K39" s="233"/>
      <c r="L39" s="233"/>
      <c r="M39" s="233"/>
      <c r="N39" s="214"/>
      <c r="O39" s="208"/>
      <c r="P39" s="208"/>
      <c r="Q39" s="208"/>
      <c r="R39" s="208"/>
      <c r="S39" s="208"/>
      <c r="T39" s="208"/>
      <c r="U39" s="208"/>
      <c r="V39" s="208"/>
      <c r="W39" s="208"/>
      <c r="X39" s="208"/>
      <c r="Y39" s="208"/>
      <c r="Z39" s="235"/>
      <c r="AA39" s="235"/>
      <c r="AB39" s="240" t="s">
        <v>14</v>
      </c>
    </row>
    <row r="40" spans="1:34" ht="89.25" x14ac:dyDescent="0.2">
      <c r="A40" s="245" t="s">
        <v>738</v>
      </c>
      <c r="B40" s="250" t="s">
        <v>970</v>
      </c>
      <c r="C40" s="250" t="s">
        <v>419</v>
      </c>
      <c r="D40" s="239" t="s">
        <v>405</v>
      </c>
      <c r="E40" s="214" t="str">
        <f t="shared" si="1"/>
        <v/>
      </c>
      <c r="F40" s="306"/>
      <c r="G40" s="233"/>
      <c r="H40" s="233"/>
      <c r="I40" s="233"/>
      <c r="J40" s="233"/>
      <c r="K40" s="233"/>
      <c r="L40" s="233"/>
      <c r="M40" s="233"/>
      <c r="N40" s="214"/>
      <c r="O40" s="208"/>
      <c r="P40" s="208"/>
      <c r="Q40" s="208"/>
      <c r="R40" s="208"/>
      <c r="S40" s="208"/>
      <c r="T40" s="208"/>
      <c r="U40" s="208"/>
      <c r="V40" s="208"/>
      <c r="W40" s="208"/>
      <c r="X40" s="208"/>
      <c r="Y40" s="208"/>
      <c r="Z40" s="235"/>
      <c r="AA40" s="235"/>
      <c r="AB40" s="240" t="s">
        <v>703</v>
      </c>
    </row>
    <row r="41" spans="1:34" ht="127.5" x14ac:dyDescent="0.2">
      <c r="A41" s="245" t="s">
        <v>739</v>
      </c>
      <c r="B41" s="250" t="s">
        <v>651</v>
      </c>
      <c r="C41" s="250" t="s">
        <v>174</v>
      </c>
      <c r="D41" s="239" t="s">
        <v>466</v>
      </c>
      <c r="E41" s="214" t="str">
        <f t="shared" si="1"/>
        <v>Acta, acuerdo, resolución o minuta con indicación de la fecha en la que el análisis más reciente fue conocido por el jerarca.</v>
      </c>
      <c r="F41" s="306"/>
      <c r="G41" s="233"/>
      <c r="H41" s="233"/>
      <c r="I41" s="233"/>
      <c r="J41" s="233"/>
      <c r="K41" s="233"/>
      <c r="L41" s="233"/>
      <c r="M41" s="233"/>
      <c r="N41" s="214"/>
      <c r="O41" s="208"/>
      <c r="P41" s="208"/>
      <c r="Q41" s="208"/>
      <c r="R41" s="208"/>
      <c r="S41" s="208"/>
      <c r="T41" s="208"/>
      <c r="U41" s="208"/>
      <c r="V41" s="208"/>
      <c r="W41" s="208"/>
      <c r="X41" s="208"/>
      <c r="Y41" s="208"/>
      <c r="Z41" s="235"/>
      <c r="AA41" s="235"/>
      <c r="AB41" s="240" t="s">
        <v>704</v>
      </c>
    </row>
    <row r="42" spans="1:34" x14ac:dyDescent="0.2">
      <c r="A42" s="237"/>
      <c r="B42" s="251"/>
      <c r="C42" s="252"/>
      <c r="D42" s="232"/>
      <c r="E42" s="214"/>
      <c r="F42" s="233"/>
      <c r="G42" s="233"/>
      <c r="H42" s="233"/>
      <c r="I42" s="214"/>
      <c r="J42" s="214"/>
      <c r="K42" s="214"/>
      <c r="L42" s="214"/>
      <c r="M42" s="214"/>
      <c r="N42" s="214"/>
      <c r="O42" s="208"/>
      <c r="P42" s="208"/>
      <c r="Q42" s="208"/>
      <c r="R42" s="208"/>
      <c r="S42" s="208"/>
      <c r="T42" s="208"/>
      <c r="U42" s="208"/>
      <c r="V42" s="208"/>
      <c r="W42" s="208"/>
      <c r="X42" s="208"/>
      <c r="Y42" s="208"/>
      <c r="Z42" s="235"/>
      <c r="AA42" s="235"/>
      <c r="AB42" s="240"/>
    </row>
    <row r="43" spans="1:34" x14ac:dyDescent="0.2">
      <c r="A43" s="385">
        <v>3</v>
      </c>
      <c r="B43" s="386" t="s">
        <v>911</v>
      </c>
      <c r="C43" s="387"/>
      <c r="D43" s="385"/>
      <c r="E43" s="388"/>
      <c r="F43" s="389"/>
      <c r="G43" s="389"/>
      <c r="H43" s="389"/>
      <c r="I43" s="214"/>
      <c r="J43" s="214"/>
      <c r="K43" s="214"/>
      <c r="L43" s="214"/>
      <c r="M43" s="214"/>
      <c r="N43" s="214"/>
      <c r="O43" s="234"/>
      <c r="P43" s="208"/>
      <c r="Q43" s="208"/>
      <c r="R43" s="208"/>
      <c r="S43" s="214"/>
      <c r="T43" s="214"/>
      <c r="U43" s="208"/>
      <c r="V43" s="208"/>
      <c r="W43" s="208"/>
      <c r="X43" s="208"/>
      <c r="Y43" s="208"/>
      <c r="Z43" s="235"/>
      <c r="AA43" s="235"/>
      <c r="AB43" s="236"/>
    </row>
    <row r="44" spans="1:34" ht="114" customHeight="1" x14ac:dyDescent="0.2">
      <c r="A44" s="234" t="s">
        <v>740</v>
      </c>
      <c r="B44" s="248" t="s">
        <v>652</v>
      </c>
      <c r="C44" s="248" t="s">
        <v>421</v>
      </c>
      <c r="D44" s="253" t="s">
        <v>466</v>
      </c>
      <c r="E44" s="214" t="str">
        <f t="shared" ref="E44:E59" si="2">IF(D44="SI",AB44,"")</f>
        <v>Código de ética o similar debidamente oficializado mediante el acto de emisión o adopción por el jerarca institucional.</v>
      </c>
      <c r="F44" s="233"/>
      <c r="G44" s="233"/>
      <c r="H44" s="233"/>
      <c r="I44" s="214"/>
      <c r="J44" s="214"/>
      <c r="K44" s="214"/>
      <c r="L44" s="214"/>
      <c r="M44" s="214"/>
      <c r="N44" s="214"/>
      <c r="O44" s="208"/>
      <c r="P44" s="208"/>
      <c r="Q44" s="208"/>
      <c r="R44" s="208"/>
      <c r="S44" s="208"/>
      <c r="T44" s="208"/>
      <c r="U44" s="208"/>
      <c r="V44" s="208"/>
      <c r="W44" s="208"/>
      <c r="X44" s="208"/>
      <c r="Y44" s="208"/>
      <c r="Z44" s="235"/>
      <c r="AA44" s="235"/>
      <c r="AB44" s="240" t="s">
        <v>420</v>
      </c>
      <c r="AG44" s="205"/>
      <c r="AH44" s="205"/>
    </row>
    <row r="45" spans="1:34" ht="191.25" x14ac:dyDescent="0.2">
      <c r="A45" s="234" t="s">
        <v>741</v>
      </c>
      <c r="B45" s="248" t="s">
        <v>912</v>
      </c>
      <c r="C45" s="248" t="s">
        <v>422</v>
      </c>
      <c r="D45" s="253" t="s">
        <v>466</v>
      </c>
      <c r="E45" s="214" t="str">
        <f t="shared" si="2"/>
        <v>Documentación de los mecanismos, los cuales deben haber sido oficializados por la autoridad institucional competente.</v>
      </c>
      <c r="F45" s="254"/>
      <c r="G45" s="233"/>
      <c r="H45" s="233"/>
      <c r="I45" s="214"/>
      <c r="J45" s="214"/>
      <c r="K45" s="214"/>
      <c r="L45" s="214"/>
      <c r="M45" s="214"/>
      <c r="N45" s="214"/>
      <c r="O45" s="208"/>
      <c r="P45" s="208"/>
      <c r="Q45" s="208"/>
      <c r="R45" s="208"/>
      <c r="S45" s="208"/>
      <c r="T45" s="208"/>
      <c r="U45" s="208"/>
      <c r="V45" s="208"/>
      <c r="W45" s="208"/>
      <c r="X45" s="208"/>
      <c r="Y45" s="208"/>
      <c r="Z45" s="235"/>
      <c r="AA45" s="235"/>
      <c r="AB45" s="240" t="s">
        <v>423</v>
      </c>
      <c r="AG45" s="205"/>
      <c r="AH45" s="205"/>
    </row>
    <row r="46" spans="1:34" ht="114.75" x14ac:dyDescent="0.2">
      <c r="A46" s="234" t="s">
        <v>742</v>
      </c>
      <c r="B46" s="248" t="s">
        <v>426</v>
      </c>
      <c r="C46" s="248" t="s">
        <v>425</v>
      </c>
      <c r="D46" s="253" t="s">
        <v>466</v>
      </c>
      <c r="E46" s="214" t="str">
        <f t="shared" si="2"/>
        <v>Informe de la auditoría de la ética efectuada.</v>
      </c>
      <c r="F46" s="254"/>
      <c r="G46" s="233"/>
      <c r="H46" s="233"/>
      <c r="I46" s="214"/>
      <c r="J46" s="214"/>
      <c r="K46" s="214"/>
      <c r="L46" s="214"/>
      <c r="M46" s="214"/>
      <c r="N46" s="214"/>
      <c r="O46" s="208"/>
      <c r="P46" s="208"/>
      <c r="Q46" s="208"/>
      <c r="R46" s="208"/>
      <c r="S46" s="208"/>
      <c r="T46" s="208"/>
      <c r="U46" s="208"/>
      <c r="V46" s="208"/>
      <c r="W46" s="208"/>
      <c r="X46" s="208"/>
      <c r="Y46" s="208"/>
      <c r="Z46" s="235"/>
      <c r="AA46" s="235"/>
      <c r="AB46" s="240" t="s">
        <v>424</v>
      </c>
      <c r="AG46" s="205"/>
      <c r="AH46" s="205"/>
    </row>
    <row r="47" spans="1:34" ht="191.25" x14ac:dyDescent="0.2">
      <c r="A47" s="234" t="s">
        <v>743</v>
      </c>
      <c r="B47" s="248" t="s">
        <v>614</v>
      </c>
      <c r="C47" s="248" t="s">
        <v>921</v>
      </c>
      <c r="D47" s="253" t="s">
        <v>405</v>
      </c>
      <c r="E47" s="214" t="str">
        <f t="shared" si="2"/>
        <v/>
      </c>
      <c r="F47" s="254"/>
      <c r="G47" s="233"/>
      <c r="H47" s="233"/>
      <c r="I47" s="214"/>
      <c r="J47" s="214"/>
      <c r="K47" s="214"/>
      <c r="L47" s="214"/>
      <c r="M47" s="214"/>
      <c r="N47" s="214"/>
      <c r="O47" s="208"/>
      <c r="P47" s="208"/>
      <c r="Q47" s="208"/>
      <c r="R47" s="208"/>
      <c r="S47" s="208"/>
      <c r="T47" s="208"/>
      <c r="U47" s="208"/>
      <c r="V47" s="208"/>
      <c r="W47" s="208"/>
      <c r="X47" s="208"/>
      <c r="Y47" s="208"/>
      <c r="Z47" s="235"/>
      <c r="AA47" s="235"/>
      <c r="AB47" s="240" t="s">
        <v>522</v>
      </c>
      <c r="AG47" s="205"/>
      <c r="AH47" s="205"/>
    </row>
    <row r="48" spans="1:34" ht="114.75" x14ac:dyDescent="0.2">
      <c r="A48" s="234" t="s">
        <v>744</v>
      </c>
      <c r="B48" s="248" t="s">
        <v>427</v>
      </c>
      <c r="C48" s="248" t="s">
        <v>513</v>
      </c>
      <c r="D48" s="253" t="s">
        <v>405</v>
      </c>
      <c r="E48" s="214" t="str">
        <f t="shared" si="2"/>
        <v/>
      </c>
      <c r="F48" s="254"/>
      <c r="G48" s="233"/>
      <c r="H48" s="233"/>
      <c r="I48" s="214"/>
      <c r="J48" s="214"/>
      <c r="K48" s="214"/>
      <c r="L48" s="214"/>
      <c r="M48" s="214"/>
      <c r="N48" s="214"/>
      <c r="O48" s="208"/>
      <c r="P48" s="208"/>
      <c r="Q48" s="208"/>
      <c r="R48" s="208"/>
      <c r="S48" s="208"/>
      <c r="T48" s="208"/>
      <c r="U48" s="208"/>
      <c r="V48" s="208"/>
      <c r="W48" s="208"/>
      <c r="X48" s="208"/>
      <c r="Y48" s="208"/>
      <c r="Z48" s="235"/>
      <c r="AA48" s="235"/>
      <c r="AB48" s="240" t="s">
        <v>521</v>
      </c>
      <c r="AG48" s="205"/>
      <c r="AH48" s="205"/>
    </row>
    <row r="49" spans="1:34" ht="89.25" x14ac:dyDescent="0.2">
      <c r="A49" s="234" t="s">
        <v>745</v>
      </c>
      <c r="B49" s="248" t="s">
        <v>435</v>
      </c>
      <c r="C49" s="248" t="s">
        <v>514</v>
      </c>
      <c r="D49" s="253" t="s">
        <v>405</v>
      </c>
      <c r="E49" s="214" t="str">
        <f t="shared" si="2"/>
        <v/>
      </c>
      <c r="F49" s="254"/>
      <c r="G49" s="254"/>
      <c r="H49" s="254"/>
      <c r="I49" s="214"/>
      <c r="J49" s="214"/>
      <c r="K49" s="214"/>
      <c r="L49" s="214"/>
      <c r="M49" s="214"/>
      <c r="N49" s="214"/>
      <c r="O49" s="208"/>
      <c r="P49" s="208"/>
      <c r="Q49" s="208"/>
      <c r="R49" s="208"/>
      <c r="S49" s="208"/>
      <c r="T49" s="208"/>
      <c r="U49" s="208"/>
      <c r="V49" s="208"/>
      <c r="W49" s="208"/>
      <c r="X49" s="208"/>
      <c r="Y49" s="208"/>
      <c r="Z49" s="235"/>
      <c r="AA49" s="235"/>
      <c r="AB49" s="240" t="s">
        <v>520</v>
      </c>
      <c r="AG49" s="205"/>
      <c r="AH49" s="205"/>
    </row>
    <row r="50" spans="1:34" ht="114.75" x14ac:dyDescent="0.2">
      <c r="A50" s="234" t="s">
        <v>746</v>
      </c>
      <c r="B50" s="250" t="s">
        <v>436</v>
      </c>
      <c r="C50" s="250" t="s">
        <v>515</v>
      </c>
      <c r="D50" s="253" t="s">
        <v>466</v>
      </c>
      <c r="E50" s="214" t="str">
        <f t="shared" si="2"/>
        <v>Normativa interna sobre cauciones.</v>
      </c>
      <c r="F50" s="254"/>
      <c r="G50" s="233"/>
      <c r="H50" s="233"/>
      <c r="I50" s="233"/>
      <c r="J50" s="233"/>
      <c r="K50" s="233"/>
      <c r="L50" s="233"/>
      <c r="M50" s="233"/>
      <c r="N50" s="214"/>
      <c r="O50" s="208"/>
      <c r="P50" s="208"/>
      <c r="Q50" s="208"/>
      <c r="R50" s="208"/>
      <c r="S50" s="208"/>
      <c r="T50" s="208"/>
      <c r="U50" s="208"/>
      <c r="V50" s="208"/>
      <c r="W50" s="208"/>
      <c r="X50" s="208"/>
      <c r="Y50" s="208"/>
      <c r="Z50" s="235"/>
      <c r="AA50" s="235"/>
      <c r="AB50" s="240" t="s">
        <v>519</v>
      </c>
    </row>
    <row r="51" spans="1:34" ht="102" x14ac:dyDescent="0.2">
      <c r="A51" s="234" t="s">
        <v>747</v>
      </c>
      <c r="B51" s="250" t="s">
        <v>707</v>
      </c>
      <c r="C51" s="250" t="s">
        <v>516</v>
      </c>
      <c r="D51" s="253" t="s">
        <v>466</v>
      </c>
      <c r="E51" s="214" t="str">
        <f t="shared" si="2"/>
        <v>Normativa sobre traslado de recursos.</v>
      </c>
      <c r="F51" s="254"/>
      <c r="G51" s="233"/>
      <c r="H51" s="233"/>
      <c r="I51" s="233"/>
      <c r="J51" s="233"/>
      <c r="K51" s="233"/>
      <c r="L51" s="233"/>
      <c r="M51" s="233"/>
      <c r="N51" s="214"/>
      <c r="O51" s="208"/>
      <c r="P51" s="208"/>
      <c r="Q51" s="208"/>
      <c r="R51" s="208"/>
      <c r="S51" s="208"/>
      <c r="T51" s="208"/>
      <c r="U51" s="208"/>
      <c r="V51" s="208"/>
      <c r="W51" s="208"/>
      <c r="X51" s="208"/>
      <c r="Y51" s="208"/>
      <c r="Z51" s="235"/>
      <c r="AA51" s="235"/>
      <c r="AB51" s="240" t="s">
        <v>517</v>
      </c>
    </row>
    <row r="52" spans="1:34" ht="115.5" customHeight="1" x14ac:dyDescent="0.2">
      <c r="A52" s="234" t="s">
        <v>748</v>
      </c>
      <c r="B52" s="248" t="s">
        <v>119</v>
      </c>
      <c r="C52" s="248" t="s">
        <v>975</v>
      </c>
      <c r="D52" s="253" t="s">
        <v>621</v>
      </c>
      <c r="E52" s="214" t="str">
        <f t="shared" si="2"/>
        <v/>
      </c>
      <c r="F52" s="254"/>
      <c r="G52" s="233"/>
      <c r="H52" s="233"/>
      <c r="I52" s="214"/>
      <c r="J52" s="214"/>
      <c r="K52" s="214"/>
      <c r="L52" s="214"/>
      <c r="M52" s="214"/>
      <c r="N52" s="214"/>
      <c r="O52" s="208"/>
      <c r="P52" s="208"/>
      <c r="Q52" s="208"/>
      <c r="R52" s="208"/>
      <c r="S52" s="208"/>
      <c r="T52" s="208"/>
      <c r="U52" s="208"/>
      <c r="V52" s="208"/>
      <c r="W52" s="208"/>
      <c r="X52" s="208"/>
      <c r="Y52" s="208"/>
      <c r="Z52" s="235"/>
      <c r="AA52" s="235"/>
      <c r="AB52" s="240" t="s">
        <v>518</v>
      </c>
      <c r="AG52" s="205"/>
      <c r="AH52" s="205"/>
    </row>
    <row r="53" spans="1:34" ht="139.5" customHeight="1" x14ac:dyDescent="0.2">
      <c r="A53" s="234" t="s">
        <v>749</v>
      </c>
      <c r="B53" s="248" t="s">
        <v>1012</v>
      </c>
      <c r="C53" s="248" t="s">
        <v>976</v>
      </c>
      <c r="D53" s="253" t="s">
        <v>405</v>
      </c>
      <c r="E53" s="214" t="str">
        <f t="shared" si="2"/>
        <v/>
      </c>
      <c r="F53" s="254"/>
      <c r="G53" s="233"/>
      <c r="H53" s="233"/>
      <c r="I53" s="214"/>
      <c r="J53" s="214"/>
      <c r="K53" s="214"/>
      <c r="L53" s="214"/>
      <c r="M53" s="214"/>
      <c r="N53" s="214"/>
      <c r="O53" s="208"/>
      <c r="P53" s="208"/>
      <c r="Q53" s="208"/>
      <c r="R53" s="208"/>
      <c r="S53" s="208"/>
      <c r="T53" s="208"/>
      <c r="U53" s="208"/>
      <c r="V53" s="208"/>
      <c r="W53" s="208"/>
      <c r="X53" s="208"/>
      <c r="Y53" s="208"/>
      <c r="Z53" s="235"/>
      <c r="AA53" s="235"/>
      <c r="AB53" s="240" t="s">
        <v>523</v>
      </c>
      <c r="AG53" s="205"/>
      <c r="AH53" s="205"/>
    </row>
    <row r="54" spans="1:34" ht="129.75" customHeight="1" x14ac:dyDescent="0.2">
      <c r="A54" s="234" t="s">
        <v>750</v>
      </c>
      <c r="B54" s="248" t="s">
        <v>437</v>
      </c>
      <c r="C54" s="248" t="s">
        <v>524</v>
      </c>
      <c r="D54" s="253" t="s">
        <v>405</v>
      </c>
      <c r="E54" s="214" t="str">
        <f t="shared" si="2"/>
        <v/>
      </c>
      <c r="F54" s="254"/>
      <c r="G54" s="233"/>
      <c r="H54" s="233"/>
      <c r="I54" s="214"/>
      <c r="J54" s="214"/>
      <c r="K54" s="214"/>
      <c r="L54" s="214"/>
      <c r="M54" s="214"/>
      <c r="N54" s="214"/>
      <c r="O54" s="208"/>
      <c r="P54" s="208"/>
      <c r="Q54" s="208"/>
      <c r="R54" s="208"/>
      <c r="S54" s="208"/>
      <c r="T54" s="208"/>
      <c r="U54" s="208"/>
      <c r="V54" s="208"/>
      <c r="W54" s="208"/>
      <c r="X54" s="208"/>
      <c r="Y54" s="208"/>
      <c r="Z54" s="235"/>
      <c r="AA54" s="235"/>
      <c r="AB54" s="240" t="s">
        <v>525</v>
      </c>
      <c r="AG54" s="205"/>
      <c r="AH54" s="205"/>
    </row>
    <row r="55" spans="1:34" ht="140.25" x14ac:dyDescent="0.2">
      <c r="A55" s="234" t="s">
        <v>751</v>
      </c>
      <c r="B55" s="250" t="s">
        <v>977</v>
      </c>
      <c r="C55" s="250" t="s">
        <v>527</v>
      </c>
      <c r="D55" s="253" t="s">
        <v>466</v>
      </c>
      <c r="E55" s="214" t="str">
        <f t="shared" si="2"/>
        <v>Manual de puestos o similar, actualizado y oficializado.</v>
      </c>
      <c r="F55" s="254"/>
      <c r="G55" s="233"/>
      <c r="H55" s="233"/>
      <c r="I55" s="233"/>
      <c r="J55" s="233"/>
      <c r="K55" s="233"/>
      <c r="L55" s="233"/>
      <c r="M55" s="233"/>
      <c r="N55" s="214"/>
      <c r="O55" s="208"/>
      <c r="P55" s="208"/>
      <c r="Q55" s="208"/>
      <c r="R55" s="208"/>
      <c r="S55" s="208"/>
      <c r="T55" s="208"/>
      <c r="U55" s="208"/>
      <c r="V55" s="208"/>
      <c r="W55" s="208"/>
      <c r="X55" s="208"/>
      <c r="Y55" s="208"/>
      <c r="Z55" s="235"/>
      <c r="AA55" s="235"/>
      <c r="AB55" s="240" t="s">
        <v>526</v>
      </c>
    </row>
    <row r="56" spans="1:34" ht="114.75" x14ac:dyDescent="0.2">
      <c r="A56" s="234" t="s">
        <v>752</v>
      </c>
      <c r="B56" s="248" t="s">
        <v>534</v>
      </c>
      <c r="C56" s="248" t="s">
        <v>120</v>
      </c>
      <c r="D56" s="253" t="s">
        <v>466</v>
      </c>
      <c r="E56" s="214" t="str">
        <f t="shared" si="2"/>
        <v>Documentación de resultados de la revisión de los procesos institucionales y de las acciones emprendidas.</v>
      </c>
      <c r="F56" s="254"/>
      <c r="G56" s="233"/>
      <c r="H56" s="233"/>
      <c r="I56" s="214"/>
      <c r="J56" s="214"/>
      <c r="K56" s="214"/>
      <c r="L56" s="214"/>
      <c r="M56" s="214"/>
      <c r="N56" s="214"/>
      <c r="O56" s="208"/>
      <c r="P56" s="208"/>
      <c r="Q56" s="208"/>
      <c r="R56" s="208"/>
      <c r="S56" s="208"/>
      <c r="T56" s="208"/>
      <c r="U56" s="208"/>
      <c r="V56" s="208"/>
      <c r="W56" s="208"/>
      <c r="X56" s="208"/>
      <c r="Y56" s="208"/>
      <c r="Z56" s="235"/>
      <c r="AA56" s="235"/>
      <c r="AB56" s="240" t="s">
        <v>528</v>
      </c>
      <c r="AG56" s="205"/>
      <c r="AH56" s="205"/>
    </row>
    <row r="57" spans="1:34" ht="149.25" customHeight="1" x14ac:dyDescent="0.2">
      <c r="A57" s="245" t="s">
        <v>753</v>
      </c>
      <c r="B57" s="248" t="s">
        <v>913</v>
      </c>
      <c r="C57" s="248" t="s">
        <v>85</v>
      </c>
      <c r="D57" s="253" t="s">
        <v>621</v>
      </c>
      <c r="E57" s="214" t="str">
        <f t="shared" si="2"/>
        <v/>
      </c>
      <c r="F57" s="254"/>
      <c r="G57" s="233"/>
      <c r="H57" s="233"/>
      <c r="I57" s="214"/>
      <c r="J57" s="214"/>
      <c r="K57" s="214"/>
      <c r="L57" s="214"/>
      <c r="M57" s="214"/>
      <c r="N57" s="214"/>
      <c r="O57" s="208"/>
      <c r="P57" s="208"/>
      <c r="Q57" s="208"/>
      <c r="R57" s="208"/>
      <c r="S57" s="208"/>
      <c r="T57" s="208"/>
      <c r="U57" s="208"/>
      <c r="V57" s="208"/>
      <c r="W57" s="208"/>
      <c r="X57" s="208"/>
      <c r="Y57" s="208"/>
      <c r="Z57" s="235"/>
      <c r="AA57" s="235"/>
      <c r="AB57" s="240" t="s">
        <v>121</v>
      </c>
      <c r="AG57" s="205"/>
      <c r="AH57" s="205"/>
    </row>
    <row r="58" spans="1:34" ht="127.5" x14ac:dyDescent="0.2">
      <c r="A58" s="245" t="s">
        <v>754</v>
      </c>
      <c r="B58" s="248" t="s">
        <v>535</v>
      </c>
      <c r="C58" s="248" t="s">
        <v>81</v>
      </c>
      <c r="D58" s="253" t="s">
        <v>405</v>
      </c>
      <c r="E58" s="214" t="str">
        <f t="shared" si="2"/>
        <v/>
      </c>
      <c r="F58" s="254"/>
      <c r="G58" s="233"/>
      <c r="H58" s="233"/>
      <c r="I58" s="214"/>
      <c r="J58" s="214"/>
      <c r="K58" s="214"/>
      <c r="L58" s="214"/>
      <c r="M58" s="214"/>
      <c r="N58" s="214"/>
      <c r="O58" s="208"/>
      <c r="P58" s="208"/>
      <c r="Q58" s="208"/>
      <c r="R58" s="208"/>
      <c r="S58" s="208"/>
      <c r="T58" s="208"/>
      <c r="U58" s="208"/>
      <c r="V58" s="208"/>
      <c r="W58" s="208"/>
      <c r="X58" s="208"/>
      <c r="Y58" s="208"/>
      <c r="Z58" s="235"/>
      <c r="AA58" s="235"/>
      <c r="AB58" s="240" t="s">
        <v>122</v>
      </c>
      <c r="AG58" s="205"/>
      <c r="AH58" s="205"/>
    </row>
    <row r="59" spans="1:34" ht="153" x14ac:dyDescent="0.2">
      <c r="A59" s="234" t="s">
        <v>779</v>
      </c>
      <c r="B59" s="248" t="s">
        <v>780</v>
      </c>
      <c r="C59" s="248" t="s">
        <v>123</v>
      </c>
      <c r="D59" s="253" t="s">
        <v>405</v>
      </c>
      <c r="E59" s="214" t="str">
        <f t="shared" si="2"/>
        <v/>
      </c>
      <c r="F59" s="254"/>
      <c r="G59" s="233"/>
      <c r="H59" s="233"/>
      <c r="I59" s="233"/>
      <c r="J59" s="233"/>
      <c r="K59" s="233"/>
      <c r="L59" s="233"/>
      <c r="M59" s="233"/>
      <c r="N59" s="214"/>
      <c r="O59" s="208"/>
      <c r="P59" s="208"/>
      <c r="Q59" s="208"/>
      <c r="R59" s="208"/>
      <c r="S59" s="208"/>
      <c r="T59" s="208"/>
      <c r="U59" s="208"/>
      <c r="V59" s="208"/>
      <c r="W59" s="208"/>
      <c r="X59" s="208"/>
      <c r="Y59" s="208"/>
      <c r="Z59" s="235"/>
      <c r="AA59" s="235"/>
      <c r="AB59" s="240" t="s">
        <v>122</v>
      </c>
    </row>
    <row r="60" spans="1:34" x14ac:dyDescent="0.2">
      <c r="A60" s="237"/>
      <c r="B60" s="242"/>
      <c r="C60" s="211"/>
      <c r="D60" s="232"/>
      <c r="E60" s="214"/>
      <c r="F60" s="233"/>
      <c r="G60" s="233"/>
      <c r="H60" s="233"/>
      <c r="I60" s="214"/>
      <c r="J60" s="214"/>
      <c r="K60" s="214"/>
      <c r="L60" s="214"/>
      <c r="M60" s="214"/>
      <c r="N60" s="214"/>
      <c r="O60" s="208"/>
      <c r="P60" s="208"/>
      <c r="Q60" s="208"/>
      <c r="R60" s="208"/>
      <c r="S60" s="208"/>
      <c r="T60" s="208"/>
      <c r="U60" s="208"/>
      <c r="V60" s="208"/>
      <c r="W60" s="208"/>
      <c r="X60" s="208"/>
      <c r="Y60" s="208"/>
      <c r="Z60" s="235"/>
      <c r="AA60" s="235"/>
      <c r="AB60" s="214"/>
    </row>
    <row r="61" spans="1:34" ht="51" x14ac:dyDescent="0.2">
      <c r="A61" s="385">
        <v>4</v>
      </c>
      <c r="B61" s="386" t="s">
        <v>978</v>
      </c>
      <c r="C61" s="387"/>
      <c r="D61" s="385"/>
      <c r="E61" s="388"/>
      <c r="F61" s="389"/>
      <c r="G61" s="389"/>
      <c r="H61" s="389"/>
      <c r="I61" s="214"/>
      <c r="J61" s="214"/>
      <c r="K61" s="214"/>
      <c r="L61" s="214"/>
      <c r="M61" s="214"/>
      <c r="N61" s="214"/>
      <c r="O61" s="234"/>
      <c r="P61" s="208"/>
      <c r="Q61" s="208"/>
      <c r="R61" s="208"/>
      <c r="S61" s="214"/>
      <c r="T61" s="214"/>
      <c r="U61" s="208"/>
      <c r="V61" s="208"/>
      <c r="W61" s="208"/>
      <c r="X61" s="208"/>
      <c r="Y61" s="208"/>
      <c r="Z61" s="235"/>
      <c r="AA61" s="235"/>
      <c r="AB61" s="236"/>
    </row>
    <row r="62" spans="1:34" ht="76.5" x14ac:dyDescent="0.2">
      <c r="A62" s="234" t="s">
        <v>755</v>
      </c>
      <c r="B62" s="248" t="s">
        <v>536</v>
      </c>
      <c r="C62" s="256" t="s">
        <v>445</v>
      </c>
      <c r="D62" s="239" t="s">
        <v>466</v>
      </c>
      <c r="E62" s="214" t="str">
        <f t="shared" ref="E62:E76" si="3">IF(D62="SI",AB62,"")</f>
        <v>Reglamento orgánico o similar, con indicación de la existencia de la proveeduría o similar y de las funciones que realiza.</v>
      </c>
      <c r="F62" s="233"/>
      <c r="G62" s="233"/>
      <c r="H62" s="233"/>
      <c r="I62" s="214"/>
      <c r="J62" s="214"/>
      <c r="K62" s="214"/>
      <c r="L62" s="214"/>
      <c r="M62" s="214"/>
      <c r="N62" s="214"/>
      <c r="O62" s="208"/>
      <c r="P62" s="208"/>
      <c r="Q62" s="208"/>
      <c r="R62" s="208"/>
      <c r="S62" s="208"/>
      <c r="T62" s="208"/>
      <c r="U62" s="208"/>
      <c r="V62" s="208"/>
      <c r="W62" s="208"/>
      <c r="X62" s="208"/>
      <c r="Y62" s="208"/>
      <c r="Z62" s="235"/>
      <c r="AA62" s="235"/>
      <c r="AB62" s="240" t="s">
        <v>538</v>
      </c>
    </row>
    <row r="63" spans="1:34" ht="140.25" x14ac:dyDescent="0.2">
      <c r="A63" s="234" t="s">
        <v>756</v>
      </c>
      <c r="B63" s="248" t="s">
        <v>537</v>
      </c>
      <c r="C63" s="248" t="s">
        <v>446</v>
      </c>
      <c r="D63" s="239" t="s">
        <v>466</v>
      </c>
      <c r="E63" s="214" t="str">
        <f t="shared" si="3"/>
        <v>Normativa interna sobre contratación administrativa que contemple las etapas señaladas en la pregunta.</v>
      </c>
      <c r="F63" s="233"/>
      <c r="G63" s="233"/>
      <c r="H63" s="233"/>
      <c r="I63" s="214"/>
      <c r="J63" s="214"/>
      <c r="K63" s="214"/>
      <c r="L63" s="214"/>
      <c r="M63" s="214"/>
      <c r="N63" s="214"/>
      <c r="O63" s="208"/>
      <c r="P63" s="208"/>
      <c r="Q63" s="208"/>
      <c r="R63" s="208"/>
      <c r="S63" s="208"/>
      <c r="T63" s="208"/>
      <c r="U63" s="208"/>
      <c r="V63" s="208"/>
      <c r="W63" s="208"/>
      <c r="X63" s="208"/>
      <c r="Y63" s="208"/>
      <c r="Z63" s="235"/>
      <c r="AA63" s="235"/>
      <c r="AB63" s="240" t="s">
        <v>539</v>
      </c>
    </row>
    <row r="64" spans="1:34" ht="63.75" x14ac:dyDescent="0.2">
      <c r="A64" s="234" t="s">
        <v>757</v>
      </c>
      <c r="B64" s="248" t="s">
        <v>78</v>
      </c>
      <c r="C64" s="248" t="s">
        <v>541</v>
      </c>
      <c r="D64" s="239" t="s">
        <v>466</v>
      </c>
      <c r="E64" s="214" t="str">
        <f t="shared" si="3"/>
        <v>Normativa interna que regule lo indicado por la pregunta.</v>
      </c>
      <c r="F64" s="254"/>
      <c r="G64" s="254"/>
      <c r="H64" s="254"/>
      <c r="I64" s="214"/>
      <c r="J64" s="214"/>
      <c r="K64" s="214"/>
      <c r="L64" s="214"/>
      <c r="M64" s="214"/>
      <c r="N64" s="214"/>
      <c r="O64" s="208"/>
      <c r="P64" s="208"/>
      <c r="Q64" s="208"/>
      <c r="R64" s="208"/>
      <c r="S64" s="208"/>
      <c r="T64" s="208"/>
      <c r="U64" s="208"/>
      <c r="V64" s="208"/>
      <c r="W64" s="208"/>
      <c r="X64" s="208"/>
      <c r="Y64" s="208"/>
      <c r="Z64" s="235"/>
      <c r="AA64" s="235"/>
      <c r="AB64" s="240" t="s">
        <v>540</v>
      </c>
    </row>
    <row r="65" spans="1:28" ht="63.75" x14ac:dyDescent="0.2">
      <c r="A65" s="234" t="s">
        <v>758</v>
      </c>
      <c r="B65" s="248" t="s">
        <v>62</v>
      </c>
      <c r="C65" s="248" t="s">
        <v>542</v>
      </c>
      <c r="D65" s="239" t="s">
        <v>466</v>
      </c>
      <c r="E65" s="214" t="str">
        <f t="shared" si="3"/>
        <v>Documentación oficializada de la definición de plazos.</v>
      </c>
      <c r="F65" s="254"/>
      <c r="G65" s="254"/>
      <c r="H65" s="254"/>
      <c r="I65" s="214"/>
      <c r="J65" s="214"/>
      <c r="K65" s="214"/>
      <c r="L65" s="214"/>
      <c r="M65" s="214"/>
      <c r="N65" s="214"/>
      <c r="O65" s="208"/>
      <c r="P65" s="208"/>
      <c r="Q65" s="208"/>
      <c r="R65" s="208"/>
      <c r="S65" s="208"/>
      <c r="T65" s="208"/>
      <c r="U65" s="208"/>
      <c r="V65" s="208"/>
      <c r="W65" s="208"/>
      <c r="X65" s="208"/>
      <c r="Y65" s="208"/>
      <c r="Z65" s="235"/>
      <c r="AA65" s="235"/>
      <c r="AB65" s="240" t="s">
        <v>543</v>
      </c>
    </row>
    <row r="66" spans="1:28" ht="63.75" x14ac:dyDescent="0.2">
      <c r="A66" s="234" t="s">
        <v>759</v>
      </c>
      <c r="B66" s="248" t="s">
        <v>72</v>
      </c>
      <c r="C66" s="248" t="s">
        <v>546</v>
      </c>
      <c r="D66" s="239" t="s">
        <v>466</v>
      </c>
      <c r="E66" s="214" t="str">
        <f t="shared" si="3"/>
        <v>Registro de proveedores actualizado.</v>
      </c>
      <c r="F66" s="254"/>
      <c r="G66" s="254"/>
      <c r="H66" s="254"/>
      <c r="I66" s="214"/>
      <c r="J66" s="214"/>
      <c r="K66" s="214"/>
      <c r="L66" s="214"/>
      <c r="M66" s="214"/>
      <c r="N66" s="214"/>
      <c r="O66" s="208"/>
      <c r="P66" s="208"/>
      <c r="Q66" s="208"/>
      <c r="R66" s="208"/>
      <c r="S66" s="208"/>
      <c r="T66" s="208"/>
      <c r="U66" s="208"/>
      <c r="V66" s="208"/>
      <c r="W66" s="208"/>
      <c r="X66" s="208"/>
      <c r="Y66" s="208"/>
      <c r="Z66" s="235"/>
      <c r="AA66" s="235"/>
      <c r="AB66" s="240" t="s">
        <v>544</v>
      </c>
    </row>
    <row r="67" spans="1:28" ht="76.5" x14ac:dyDescent="0.2">
      <c r="A67" s="234" t="s">
        <v>760</v>
      </c>
      <c r="B67" s="248" t="s">
        <v>79</v>
      </c>
      <c r="C67" s="248" t="s">
        <v>547</v>
      </c>
      <c r="D67" s="239" t="s">
        <v>466</v>
      </c>
      <c r="E67" s="214" t="str">
        <f t="shared" si="3"/>
        <v>Identificación de inhabilitaciones debidamente incorporads en el registro de proveedores de la institución.</v>
      </c>
      <c r="F67" s="254"/>
      <c r="G67" s="254"/>
      <c r="H67" s="254"/>
      <c r="I67" s="214"/>
      <c r="J67" s="214"/>
      <c r="K67" s="214"/>
      <c r="L67" s="214"/>
      <c r="M67" s="214"/>
      <c r="N67" s="214"/>
      <c r="O67" s="208"/>
      <c r="P67" s="208"/>
      <c r="Q67" s="208"/>
      <c r="R67" s="208"/>
      <c r="S67" s="208"/>
      <c r="T67" s="208"/>
      <c r="U67" s="208"/>
      <c r="V67" s="208"/>
      <c r="W67" s="208"/>
      <c r="X67" s="208"/>
      <c r="Y67" s="208"/>
      <c r="Z67" s="235"/>
      <c r="AA67" s="235"/>
      <c r="AB67" s="240" t="s">
        <v>545</v>
      </c>
    </row>
    <row r="68" spans="1:28" ht="102" x14ac:dyDescent="0.2">
      <c r="A68" s="234" t="s">
        <v>761</v>
      </c>
      <c r="B68" s="248" t="s">
        <v>80</v>
      </c>
      <c r="C68" s="248" t="s">
        <v>549</v>
      </c>
      <c r="D68" s="239" t="s">
        <v>466</v>
      </c>
      <c r="E68" s="214" t="str">
        <f t="shared" si="3"/>
        <v>Plan o programa de adquisiciones.</v>
      </c>
      <c r="F68" s="254"/>
      <c r="G68" s="254"/>
      <c r="H68" s="254"/>
      <c r="I68" s="214"/>
      <c r="J68" s="214"/>
      <c r="K68" s="214"/>
      <c r="L68" s="214"/>
      <c r="M68" s="214"/>
      <c r="N68" s="214"/>
      <c r="O68" s="208"/>
      <c r="P68" s="208"/>
      <c r="Q68" s="208"/>
      <c r="R68" s="208"/>
      <c r="S68" s="208"/>
      <c r="T68" s="208"/>
      <c r="U68" s="208"/>
      <c r="V68" s="208"/>
      <c r="W68" s="208"/>
      <c r="X68" s="208"/>
      <c r="Y68" s="208"/>
      <c r="Z68" s="235"/>
      <c r="AA68" s="235"/>
      <c r="AB68" s="240" t="s">
        <v>548</v>
      </c>
    </row>
    <row r="69" spans="1:28" ht="51" x14ac:dyDescent="0.2">
      <c r="A69" s="234" t="s">
        <v>762</v>
      </c>
      <c r="B69" s="248" t="s">
        <v>86</v>
      </c>
      <c r="C69" s="248" t="s">
        <v>497</v>
      </c>
      <c r="D69" s="239" t="s">
        <v>466</v>
      </c>
      <c r="E69" s="214" t="str">
        <f t="shared" si="3"/>
        <v>Imagen respectiva de la página de Internet institucional.</v>
      </c>
      <c r="F69" s="254"/>
      <c r="G69" s="254"/>
      <c r="H69" s="254"/>
      <c r="I69" s="214"/>
      <c r="J69" s="214"/>
      <c r="K69" s="214"/>
      <c r="L69" s="214"/>
      <c r="M69" s="214"/>
      <c r="N69" s="214"/>
      <c r="O69" s="208"/>
      <c r="P69" s="208"/>
      <c r="Q69" s="208"/>
      <c r="R69" s="208"/>
      <c r="S69" s="208"/>
      <c r="T69" s="208"/>
      <c r="U69" s="208"/>
      <c r="V69" s="208"/>
      <c r="W69" s="208"/>
      <c r="X69" s="208"/>
      <c r="Y69" s="208"/>
      <c r="Z69" s="235"/>
      <c r="AA69" s="235"/>
      <c r="AB69" s="240" t="s">
        <v>122</v>
      </c>
    </row>
    <row r="70" spans="1:28" ht="102" customHeight="1" x14ac:dyDescent="0.2">
      <c r="A70" s="234" t="s">
        <v>763</v>
      </c>
      <c r="B70" s="248" t="s">
        <v>447</v>
      </c>
      <c r="C70" s="248" t="s">
        <v>551</v>
      </c>
      <c r="D70" s="239" t="s">
        <v>466</v>
      </c>
      <c r="E70" s="214" t="str">
        <f t="shared" si="3"/>
        <v>Metodologías de evaluación de ofertas, con indicación de lo requerido.</v>
      </c>
      <c r="F70" s="233"/>
      <c r="G70" s="233"/>
      <c r="H70" s="233"/>
      <c r="I70" s="214"/>
      <c r="J70" s="214"/>
      <c r="K70" s="214"/>
      <c r="L70" s="214"/>
      <c r="M70" s="214"/>
      <c r="N70" s="214"/>
      <c r="O70" s="208"/>
      <c r="P70" s="208"/>
      <c r="Q70" s="208"/>
      <c r="R70" s="208"/>
      <c r="S70" s="208"/>
      <c r="T70" s="208"/>
      <c r="U70" s="208"/>
      <c r="V70" s="208"/>
      <c r="W70" s="208"/>
      <c r="X70" s="208"/>
      <c r="Y70" s="208"/>
      <c r="Z70" s="235"/>
      <c r="AA70" s="235"/>
      <c r="AB70" s="240" t="s">
        <v>550</v>
      </c>
    </row>
    <row r="71" spans="1:28" ht="76.5" x14ac:dyDescent="0.2">
      <c r="A71" s="234" t="s">
        <v>764</v>
      </c>
      <c r="B71" s="248" t="s">
        <v>448</v>
      </c>
      <c r="C71" s="248" t="s">
        <v>553</v>
      </c>
      <c r="D71" s="239" t="s">
        <v>621</v>
      </c>
      <c r="E71" s="214" t="str">
        <f t="shared" si="3"/>
        <v/>
      </c>
      <c r="F71" s="233"/>
      <c r="G71" s="233"/>
      <c r="H71" s="233"/>
      <c r="I71" s="214"/>
      <c r="J71" s="214"/>
      <c r="K71" s="214"/>
      <c r="L71" s="214"/>
      <c r="M71" s="214"/>
      <c r="N71" s="214"/>
      <c r="O71" s="208"/>
      <c r="P71" s="208"/>
      <c r="Q71" s="208"/>
      <c r="R71" s="208"/>
      <c r="S71" s="208"/>
      <c r="T71" s="208"/>
      <c r="U71" s="208"/>
      <c r="V71" s="208"/>
      <c r="W71" s="208"/>
      <c r="X71" s="208"/>
      <c r="Y71" s="208"/>
      <c r="Z71" s="235"/>
      <c r="AA71" s="235"/>
      <c r="AB71" s="240" t="s">
        <v>552</v>
      </c>
    </row>
    <row r="72" spans="1:28" ht="76.5" x14ac:dyDescent="0.2">
      <c r="A72" s="234" t="s">
        <v>765</v>
      </c>
      <c r="B72" s="248" t="s">
        <v>449</v>
      </c>
      <c r="C72" s="248" t="s">
        <v>595</v>
      </c>
      <c r="D72" s="239" t="s">
        <v>405</v>
      </c>
      <c r="E72" s="214" t="str">
        <f t="shared" si="3"/>
        <v/>
      </c>
      <c r="F72" s="233"/>
      <c r="G72" s="233"/>
      <c r="H72" s="233"/>
      <c r="I72" s="214"/>
      <c r="J72" s="214"/>
      <c r="K72" s="214"/>
      <c r="L72" s="214"/>
      <c r="M72" s="214"/>
      <c r="N72" s="214"/>
      <c r="O72" s="208"/>
      <c r="P72" s="208"/>
      <c r="Q72" s="208"/>
      <c r="R72" s="208"/>
      <c r="S72" s="208"/>
      <c r="T72" s="208"/>
      <c r="U72" s="208"/>
      <c r="V72" s="208"/>
      <c r="W72" s="208"/>
      <c r="X72" s="208"/>
      <c r="Y72" s="208"/>
      <c r="Z72" s="235"/>
      <c r="AA72" s="235"/>
      <c r="AB72" s="240" t="s">
        <v>596</v>
      </c>
    </row>
    <row r="73" spans="1:28" ht="60" x14ac:dyDescent="0.2">
      <c r="A73" s="234" t="s">
        <v>766</v>
      </c>
      <c r="B73" s="248" t="s">
        <v>597</v>
      </c>
      <c r="C73" s="248" t="s">
        <v>498</v>
      </c>
      <c r="D73" s="239" t="s">
        <v>405</v>
      </c>
      <c r="E73" s="214" t="str">
        <f t="shared" si="3"/>
        <v/>
      </c>
      <c r="F73" s="233"/>
      <c r="G73" s="233"/>
      <c r="H73" s="233"/>
      <c r="I73" s="214"/>
      <c r="J73" s="214"/>
      <c r="K73" s="214"/>
      <c r="L73" s="214"/>
      <c r="M73" s="214"/>
      <c r="N73" s="214"/>
      <c r="O73" s="208"/>
      <c r="P73" s="208"/>
      <c r="Q73" s="208"/>
      <c r="R73" s="208"/>
      <c r="S73" s="208"/>
      <c r="T73" s="208"/>
      <c r="U73" s="208"/>
      <c r="V73" s="208"/>
      <c r="W73" s="208"/>
      <c r="X73" s="208"/>
      <c r="Y73" s="208"/>
      <c r="Z73" s="235"/>
      <c r="AA73" s="235"/>
      <c r="AB73" s="240" t="s">
        <v>600</v>
      </c>
    </row>
    <row r="74" spans="1:28" ht="102" x14ac:dyDescent="0.2">
      <c r="A74" s="234" t="s">
        <v>767</v>
      </c>
      <c r="B74" s="250" t="s">
        <v>598</v>
      </c>
      <c r="C74" s="250" t="s">
        <v>499</v>
      </c>
      <c r="D74" s="239" t="s">
        <v>405</v>
      </c>
      <c r="E74" s="214" t="str">
        <f t="shared" si="3"/>
        <v/>
      </c>
      <c r="F74" s="233"/>
      <c r="G74" s="233"/>
      <c r="H74" s="233"/>
      <c r="I74" s="233"/>
      <c r="J74" s="233"/>
      <c r="K74" s="233"/>
      <c r="L74" s="233"/>
      <c r="M74" s="233"/>
      <c r="N74" s="214"/>
      <c r="O74" s="208"/>
      <c r="P74" s="208"/>
      <c r="Q74" s="208"/>
      <c r="R74" s="208"/>
      <c r="S74" s="208"/>
      <c r="T74" s="208"/>
      <c r="U74" s="208"/>
      <c r="V74" s="208"/>
      <c r="W74" s="208"/>
      <c r="X74" s="208"/>
      <c r="Y74" s="208"/>
      <c r="Z74" s="235"/>
      <c r="AA74" s="235"/>
      <c r="AB74" s="240" t="s">
        <v>601</v>
      </c>
    </row>
    <row r="75" spans="1:28" ht="38.25" x14ac:dyDescent="0.2">
      <c r="A75" s="234" t="s">
        <v>768</v>
      </c>
      <c r="B75" s="250" t="s">
        <v>599</v>
      </c>
      <c r="C75" s="248" t="s">
        <v>604</v>
      </c>
      <c r="D75" s="239" t="s">
        <v>405</v>
      </c>
      <c r="E75" s="214" t="str">
        <f t="shared" si="3"/>
        <v/>
      </c>
      <c r="F75" s="233"/>
      <c r="G75" s="233"/>
      <c r="H75" s="233"/>
      <c r="I75" s="233"/>
      <c r="J75" s="233"/>
      <c r="K75" s="233"/>
      <c r="L75" s="233"/>
      <c r="M75" s="233"/>
      <c r="N75" s="214"/>
      <c r="O75" s="208"/>
      <c r="P75" s="208"/>
      <c r="Q75" s="208"/>
      <c r="R75" s="208"/>
      <c r="S75" s="208"/>
      <c r="T75" s="208"/>
      <c r="U75" s="208"/>
      <c r="V75" s="208"/>
      <c r="W75" s="208"/>
      <c r="X75" s="208"/>
      <c r="Y75" s="208"/>
      <c r="Z75" s="235"/>
      <c r="AA75" s="235"/>
      <c r="AB75" s="240" t="s">
        <v>122</v>
      </c>
    </row>
    <row r="76" spans="1:28" ht="38.25" x14ac:dyDescent="0.2">
      <c r="A76" s="234" t="s">
        <v>769</v>
      </c>
      <c r="B76" s="250" t="s">
        <v>591</v>
      </c>
      <c r="C76" s="250" t="s">
        <v>603</v>
      </c>
      <c r="D76" s="239" t="s">
        <v>466</v>
      </c>
      <c r="E76" s="214" t="str">
        <f t="shared" si="3"/>
        <v>Verificación por la CGR en el SIAC. No se requiere documentación en el expediente preparado por la institución.</v>
      </c>
      <c r="F76" s="233"/>
      <c r="G76" s="233"/>
      <c r="H76" s="233"/>
      <c r="I76" s="233"/>
      <c r="J76" s="233"/>
      <c r="K76" s="233"/>
      <c r="L76" s="233"/>
      <c r="M76" s="233"/>
      <c r="N76" s="214"/>
      <c r="O76" s="208"/>
      <c r="P76" s="208"/>
      <c r="Q76" s="208"/>
      <c r="R76" s="208"/>
      <c r="S76" s="208"/>
      <c r="T76" s="208"/>
      <c r="U76" s="208"/>
      <c r="V76" s="208"/>
      <c r="W76" s="208"/>
      <c r="X76" s="208"/>
      <c r="Y76" s="208"/>
      <c r="Z76" s="235"/>
      <c r="AA76" s="235"/>
      <c r="AB76" s="240" t="s">
        <v>11</v>
      </c>
    </row>
    <row r="77" spans="1:28" x14ac:dyDescent="0.2">
      <c r="A77" s="237"/>
      <c r="B77" s="251"/>
      <c r="C77" s="211"/>
      <c r="D77" s="232"/>
      <c r="E77" s="214"/>
      <c r="F77" s="233"/>
      <c r="G77" s="233"/>
      <c r="H77" s="233"/>
      <c r="I77" s="214"/>
      <c r="J77" s="214"/>
      <c r="K77" s="214"/>
      <c r="L77" s="214"/>
      <c r="M77" s="214"/>
      <c r="N77" s="214"/>
      <c r="O77" s="208"/>
      <c r="P77" s="208"/>
      <c r="Q77" s="208"/>
      <c r="R77" s="208"/>
      <c r="S77" s="208"/>
      <c r="T77" s="208"/>
      <c r="U77" s="208"/>
      <c r="V77" s="208"/>
      <c r="W77" s="208"/>
      <c r="X77" s="208"/>
      <c r="Y77" s="208"/>
      <c r="Z77" s="235"/>
      <c r="AA77" s="235"/>
      <c r="AB77" s="214"/>
    </row>
    <row r="78" spans="1:28" x14ac:dyDescent="0.2">
      <c r="A78" s="385">
        <v>5</v>
      </c>
      <c r="B78" s="386" t="s">
        <v>618</v>
      </c>
      <c r="C78" s="387"/>
      <c r="D78" s="385"/>
      <c r="E78" s="388"/>
      <c r="F78" s="389"/>
      <c r="G78" s="389"/>
      <c r="H78" s="389"/>
      <c r="I78" s="214"/>
      <c r="J78" s="214"/>
      <c r="K78" s="214"/>
      <c r="L78" s="214"/>
      <c r="M78" s="214"/>
      <c r="N78" s="214"/>
      <c r="O78" s="234"/>
      <c r="P78" s="208"/>
      <c r="Q78" s="208"/>
      <c r="R78" s="208"/>
      <c r="S78" s="214"/>
      <c r="T78" s="214"/>
      <c r="U78" s="208"/>
      <c r="V78" s="208"/>
      <c r="W78" s="208"/>
      <c r="X78" s="208"/>
      <c r="Y78" s="208"/>
      <c r="Z78" s="235"/>
      <c r="AA78" s="235"/>
      <c r="AB78" s="236"/>
    </row>
    <row r="79" spans="1:28" ht="63.75" x14ac:dyDescent="0.2">
      <c r="A79" s="234" t="s">
        <v>214</v>
      </c>
      <c r="B79" s="248" t="s">
        <v>790</v>
      </c>
      <c r="C79" s="241" t="s">
        <v>605</v>
      </c>
      <c r="D79" s="239" t="s">
        <v>466</v>
      </c>
      <c r="E79" s="214" t="str">
        <f t="shared" ref="E79:E108" si="4">IF(D79="SI",AB79,"")</f>
        <v>Verificación por la CGR en el SIPP. No se requiere documentación en el expediente preparado por la institución.</v>
      </c>
      <c r="F79" s="233"/>
      <c r="G79" s="233"/>
      <c r="H79" s="233"/>
      <c r="I79" s="214"/>
      <c r="J79" s="214"/>
      <c r="K79" s="214"/>
      <c r="L79" s="214"/>
      <c r="M79" s="214"/>
      <c r="N79" s="214"/>
      <c r="O79" s="208"/>
      <c r="P79" s="208"/>
      <c r="Q79" s="208"/>
      <c r="R79" s="208"/>
      <c r="S79" s="208"/>
      <c r="T79" s="208"/>
      <c r="U79" s="208"/>
      <c r="V79" s="208"/>
      <c r="W79" s="208"/>
      <c r="X79" s="208"/>
      <c r="Y79" s="208"/>
      <c r="Z79" s="235"/>
      <c r="AA79" s="235"/>
      <c r="AB79" s="240" t="s">
        <v>602</v>
      </c>
    </row>
    <row r="80" spans="1:28" ht="89.25" x14ac:dyDescent="0.2">
      <c r="A80" s="234" t="s">
        <v>215</v>
      </c>
      <c r="B80" s="248" t="s">
        <v>566</v>
      </c>
      <c r="C80" s="248" t="s">
        <v>606</v>
      </c>
      <c r="D80" s="239" t="s">
        <v>466</v>
      </c>
      <c r="E80" s="214" t="str">
        <f t="shared" si="4"/>
        <v>Manual de procedimientos que regule lo indicado en la pregunta, debidamente oficializado por la autoridad institucional competente.</v>
      </c>
      <c r="F80" s="233"/>
      <c r="G80" s="233"/>
      <c r="H80" s="233"/>
      <c r="I80" s="214"/>
      <c r="J80" s="214"/>
      <c r="K80" s="214"/>
      <c r="L80" s="214"/>
      <c r="M80" s="214"/>
      <c r="N80" s="214"/>
      <c r="O80" s="208"/>
      <c r="P80" s="208"/>
      <c r="Q80" s="208"/>
      <c r="R80" s="208"/>
      <c r="S80" s="208"/>
      <c r="T80" s="208"/>
      <c r="U80" s="208"/>
      <c r="V80" s="208"/>
      <c r="W80" s="208"/>
      <c r="X80" s="208"/>
      <c r="Y80" s="208"/>
      <c r="Z80" s="235"/>
      <c r="AA80" s="235"/>
      <c r="AB80" s="240" t="s">
        <v>607</v>
      </c>
    </row>
    <row r="81" spans="1:28" ht="38.25" x14ac:dyDescent="0.2">
      <c r="A81" s="234" t="s">
        <v>216</v>
      </c>
      <c r="B81" s="248" t="s">
        <v>567</v>
      </c>
      <c r="C81" s="248" t="s">
        <v>609</v>
      </c>
      <c r="D81" s="239" t="s">
        <v>405</v>
      </c>
      <c r="E81" s="214" t="str">
        <f t="shared" si="4"/>
        <v/>
      </c>
      <c r="F81" s="233"/>
      <c r="G81" s="233"/>
      <c r="H81" s="233"/>
      <c r="I81" s="214"/>
      <c r="J81" s="214"/>
      <c r="K81" s="214"/>
      <c r="L81" s="214"/>
      <c r="M81" s="214"/>
      <c r="N81" s="214"/>
      <c r="O81" s="208"/>
      <c r="P81" s="208"/>
      <c r="Q81" s="208"/>
      <c r="R81" s="208"/>
      <c r="S81" s="208"/>
      <c r="T81" s="208"/>
      <c r="U81" s="208"/>
      <c r="V81" s="208"/>
      <c r="W81" s="208"/>
      <c r="X81" s="208"/>
      <c r="Y81" s="208"/>
      <c r="Z81" s="235"/>
      <c r="AA81" s="235"/>
      <c r="AB81" s="257" t="s">
        <v>608</v>
      </c>
    </row>
    <row r="82" spans="1:28" ht="51" x14ac:dyDescent="0.2">
      <c r="A82" s="234" t="s">
        <v>217</v>
      </c>
      <c r="B82" s="248" t="s">
        <v>568</v>
      </c>
      <c r="C82" s="248" t="s">
        <v>610</v>
      </c>
      <c r="D82" s="239" t="s">
        <v>405</v>
      </c>
      <c r="E82" s="214" t="str">
        <f t="shared" si="4"/>
        <v/>
      </c>
      <c r="F82" s="233"/>
      <c r="G82" s="233"/>
      <c r="H82" s="233"/>
      <c r="I82" s="214"/>
      <c r="J82" s="214"/>
      <c r="K82" s="214"/>
      <c r="L82" s="214"/>
      <c r="M82" s="214"/>
      <c r="N82" s="214"/>
      <c r="O82" s="208"/>
      <c r="P82" s="208"/>
      <c r="Q82" s="208"/>
      <c r="R82" s="208"/>
      <c r="S82" s="208"/>
      <c r="T82" s="208"/>
      <c r="U82" s="208"/>
      <c r="V82" s="208"/>
      <c r="W82" s="208"/>
      <c r="X82" s="208"/>
      <c r="Y82" s="208"/>
      <c r="Z82" s="235"/>
      <c r="AA82" s="235"/>
      <c r="AB82" s="240" t="s">
        <v>612</v>
      </c>
    </row>
    <row r="83" spans="1:28" ht="191.25" x14ac:dyDescent="0.2">
      <c r="A83" s="234" t="s">
        <v>218</v>
      </c>
      <c r="B83" s="248" t="s">
        <v>914</v>
      </c>
      <c r="C83" s="241" t="s">
        <v>915</v>
      </c>
      <c r="D83" s="239" t="s">
        <v>466</v>
      </c>
      <c r="E83" s="214" t="str">
        <f t="shared" si="4"/>
        <v>Informe de evaluación presupuestaria, con indicación de lo requerido por la pregunta.</v>
      </c>
      <c r="F83" s="233"/>
      <c r="G83" s="233"/>
      <c r="H83" s="233"/>
      <c r="I83" s="214"/>
      <c r="J83" s="214"/>
      <c r="K83" s="214"/>
      <c r="L83" s="214"/>
      <c r="M83" s="214"/>
      <c r="N83" s="214"/>
      <c r="O83" s="208"/>
      <c r="P83" s="208"/>
      <c r="Q83" s="208"/>
      <c r="R83" s="208"/>
      <c r="S83" s="208"/>
      <c r="T83" s="208"/>
      <c r="U83" s="208"/>
      <c r="V83" s="208"/>
      <c r="W83" s="208"/>
      <c r="X83" s="208"/>
      <c r="Y83" s="208"/>
      <c r="Z83" s="235"/>
      <c r="AA83" s="235"/>
      <c r="AB83" s="240" t="s">
        <v>611</v>
      </c>
    </row>
    <row r="84" spans="1:28" ht="78" customHeight="1" x14ac:dyDescent="0.2">
      <c r="A84" s="234" t="s">
        <v>219</v>
      </c>
      <c r="B84" s="248" t="s">
        <v>1013</v>
      </c>
      <c r="C84" s="241" t="s">
        <v>4</v>
      </c>
      <c r="D84" s="239" t="s">
        <v>466</v>
      </c>
      <c r="E84" s="214" t="str">
        <f t="shared" si="4"/>
        <v>Evaluación presupuestaria, con indicación de lo requerido.</v>
      </c>
      <c r="F84" s="233"/>
      <c r="G84" s="233"/>
      <c r="H84" s="233"/>
      <c r="I84" s="214"/>
      <c r="J84" s="214"/>
      <c r="K84" s="214"/>
      <c r="L84" s="214"/>
      <c r="M84" s="214"/>
      <c r="N84" s="214"/>
      <c r="O84" s="208"/>
      <c r="P84" s="208"/>
      <c r="Q84" s="208"/>
      <c r="R84" s="208"/>
      <c r="S84" s="208"/>
      <c r="T84" s="208"/>
      <c r="U84" s="208"/>
      <c r="V84" s="208"/>
      <c r="W84" s="208"/>
      <c r="X84" s="208"/>
      <c r="Y84" s="208"/>
      <c r="Z84" s="235"/>
      <c r="AA84" s="235"/>
      <c r="AB84" s="240" t="s">
        <v>613</v>
      </c>
    </row>
    <row r="85" spans="1:28" ht="89.25" x14ac:dyDescent="0.2">
      <c r="A85" s="234" t="s">
        <v>220</v>
      </c>
      <c r="B85" s="248" t="s">
        <v>452</v>
      </c>
      <c r="C85" s="250" t="s">
        <v>453</v>
      </c>
      <c r="D85" s="239" t="s">
        <v>466</v>
      </c>
      <c r="E85" s="214" t="str">
        <f t="shared" si="4"/>
        <v>Acuerdo, acta, resolución o minuta con indicación de la fecha de emisión del informe más reciente y de la fecha en que se discutió con el jerarca.</v>
      </c>
      <c r="F85" s="233"/>
      <c r="G85" s="233"/>
      <c r="H85" s="233"/>
      <c r="I85" s="214"/>
      <c r="J85" s="214"/>
      <c r="K85" s="214"/>
      <c r="L85" s="214"/>
      <c r="M85" s="214"/>
      <c r="N85" s="214"/>
      <c r="O85" s="208"/>
      <c r="P85" s="208"/>
      <c r="Q85" s="208"/>
      <c r="R85" s="208"/>
      <c r="S85" s="208"/>
      <c r="T85" s="208"/>
      <c r="U85" s="208"/>
      <c r="V85" s="208"/>
      <c r="W85" s="208"/>
      <c r="X85" s="208"/>
      <c r="Y85" s="208"/>
      <c r="Z85" s="235"/>
      <c r="AA85" s="235"/>
      <c r="AB85" s="240" t="s">
        <v>5</v>
      </c>
    </row>
    <row r="86" spans="1:28" ht="63.75" x14ac:dyDescent="0.2">
      <c r="A86" s="234" t="s">
        <v>221</v>
      </c>
      <c r="B86" s="248" t="s">
        <v>454</v>
      </c>
      <c r="C86" s="241" t="s">
        <v>7</v>
      </c>
      <c r="D86" s="239" t="s">
        <v>466</v>
      </c>
      <c r="E86" s="214" t="str">
        <f t="shared" si="4"/>
        <v>Informe que demuestre la congruencia de resultados de la información presupuestaria con los resultados financieros.</v>
      </c>
      <c r="F86" s="233"/>
      <c r="G86" s="233"/>
      <c r="H86" s="233"/>
      <c r="I86" s="214"/>
      <c r="J86" s="233"/>
      <c r="K86" s="233"/>
      <c r="L86" s="233"/>
      <c r="M86" s="233"/>
      <c r="N86" s="214"/>
      <c r="O86" s="208"/>
      <c r="P86" s="208"/>
      <c r="Q86" s="208"/>
      <c r="R86" s="208"/>
      <c r="S86" s="208"/>
      <c r="T86" s="208"/>
      <c r="U86" s="208"/>
      <c r="V86" s="208"/>
      <c r="W86" s="208"/>
      <c r="X86" s="208"/>
      <c r="Y86" s="208"/>
      <c r="Z86" s="235"/>
      <c r="AA86" s="235"/>
      <c r="AB86" s="240" t="s">
        <v>6</v>
      </c>
    </row>
    <row r="87" spans="1:28" ht="140.25" x14ac:dyDescent="0.2">
      <c r="A87" s="234" t="s">
        <v>222</v>
      </c>
      <c r="B87" s="250" t="s">
        <v>9</v>
      </c>
      <c r="C87" s="241" t="s">
        <v>10</v>
      </c>
      <c r="D87" s="239" t="s">
        <v>405</v>
      </c>
      <c r="E87" s="214" t="str">
        <f t="shared" si="4"/>
        <v/>
      </c>
      <c r="F87" s="233"/>
      <c r="G87" s="233"/>
      <c r="H87" s="233"/>
      <c r="I87" s="233"/>
      <c r="J87" s="233"/>
      <c r="K87" s="233"/>
      <c r="L87" s="233"/>
      <c r="M87" s="233"/>
      <c r="N87" s="214"/>
      <c r="O87" s="208"/>
      <c r="P87" s="208"/>
      <c r="Q87" s="208"/>
      <c r="R87" s="208"/>
      <c r="S87" s="208"/>
      <c r="T87" s="208"/>
      <c r="U87" s="208"/>
      <c r="V87" s="208"/>
      <c r="W87" s="208"/>
      <c r="X87" s="208"/>
      <c r="Y87" s="208"/>
      <c r="Z87" s="235"/>
      <c r="AA87" s="235"/>
      <c r="AB87" s="240" t="s">
        <v>8</v>
      </c>
    </row>
    <row r="88" spans="1:28" ht="193.5" customHeight="1" x14ac:dyDescent="0.2">
      <c r="A88" s="234" t="s">
        <v>223</v>
      </c>
      <c r="B88" s="250" t="s">
        <v>0</v>
      </c>
      <c r="C88" s="241" t="s">
        <v>13</v>
      </c>
      <c r="D88" s="239" t="s">
        <v>466</v>
      </c>
      <c r="E88" s="214" t="str">
        <f t="shared" si="4"/>
        <v>Verificación por la CGR en SIPP.  No se requiere documentación en el expediente preparado por la institución.</v>
      </c>
      <c r="F88" s="214"/>
      <c r="G88" s="214"/>
      <c r="H88" s="214"/>
      <c r="I88" s="233"/>
      <c r="J88" s="233"/>
      <c r="K88" s="233"/>
      <c r="L88" s="233"/>
      <c r="M88" s="233"/>
      <c r="N88" s="214"/>
      <c r="O88" s="258"/>
      <c r="P88" s="258"/>
      <c r="Q88" s="258"/>
      <c r="R88" s="258"/>
      <c r="S88" s="258"/>
      <c r="T88" s="258"/>
      <c r="U88" s="258"/>
      <c r="V88" s="258"/>
      <c r="W88" s="258"/>
      <c r="X88" s="258"/>
      <c r="Y88" s="246"/>
      <c r="Z88" s="235"/>
      <c r="AA88" s="235"/>
      <c r="AB88" s="240" t="s">
        <v>12</v>
      </c>
    </row>
    <row r="89" spans="1:28" ht="51" x14ac:dyDescent="0.2">
      <c r="A89" s="234" t="s">
        <v>224</v>
      </c>
      <c r="B89" s="250" t="s">
        <v>1</v>
      </c>
      <c r="C89" s="241" t="s">
        <v>16</v>
      </c>
      <c r="D89" s="239" t="s">
        <v>466</v>
      </c>
      <c r="E89" s="214" t="str">
        <f t="shared" si="4"/>
        <v>Verificación por la CGR en SIPP.  No se requiere documentación en el expediente preparado por la institución.</v>
      </c>
      <c r="F89" s="214"/>
      <c r="G89" s="214"/>
      <c r="H89" s="214"/>
      <c r="I89" s="233"/>
      <c r="J89" s="233"/>
      <c r="K89" s="233"/>
      <c r="L89" s="233"/>
      <c r="M89" s="233"/>
      <c r="N89" s="214"/>
      <c r="O89" s="258"/>
      <c r="P89" s="258"/>
      <c r="Q89" s="258"/>
      <c r="R89" s="258"/>
      <c r="S89" s="258"/>
      <c r="T89" s="258"/>
      <c r="U89" s="258"/>
      <c r="V89" s="258"/>
      <c r="W89" s="258"/>
      <c r="X89" s="258"/>
      <c r="Y89" s="208"/>
      <c r="Z89" s="235"/>
      <c r="AA89" s="235"/>
      <c r="AB89" s="240" t="s">
        <v>12</v>
      </c>
    </row>
    <row r="90" spans="1:28" ht="63.75" x14ac:dyDescent="0.2">
      <c r="A90" s="234" t="s">
        <v>225</v>
      </c>
      <c r="B90" s="250" t="s">
        <v>2</v>
      </c>
      <c r="C90" s="248" t="s">
        <v>17</v>
      </c>
      <c r="D90" s="239" t="s">
        <v>405</v>
      </c>
      <c r="E90" s="214" t="str">
        <f t="shared" si="4"/>
        <v/>
      </c>
      <c r="F90" s="233"/>
      <c r="G90" s="233"/>
      <c r="H90" s="233"/>
      <c r="I90" s="233"/>
      <c r="J90" s="233"/>
      <c r="K90" s="233"/>
      <c r="L90" s="233"/>
      <c r="M90" s="233"/>
      <c r="N90" s="214"/>
      <c r="O90" s="258"/>
      <c r="P90" s="211"/>
      <c r="Q90" s="259"/>
      <c r="R90" s="258"/>
      <c r="S90" s="258"/>
      <c r="T90" s="258"/>
      <c r="U90" s="258"/>
      <c r="V90" s="258"/>
      <c r="W90" s="258"/>
      <c r="X90" s="258"/>
      <c r="Y90" s="208"/>
      <c r="Z90" s="235"/>
      <c r="AA90" s="235"/>
      <c r="AB90" s="240" t="s">
        <v>608</v>
      </c>
    </row>
    <row r="91" spans="1:28" x14ac:dyDescent="0.2">
      <c r="A91" s="237"/>
      <c r="B91" s="260"/>
      <c r="C91" s="252"/>
      <c r="D91" s="232"/>
      <c r="E91" s="214" t="str">
        <f t="shared" si="4"/>
        <v/>
      </c>
      <c r="F91" s="233"/>
      <c r="G91" s="233"/>
      <c r="H91" s="233"/>
      <c r="I91" s="214"/>
      <c r="J91" s="233"/>
      <c r="K91" s="233"/>
      <c r="L91" s="233"/>
      <c r="M91" s="233"/>
      <c r="N91" s="214"/>
      <c r="O91" s="208"/>
      <c r="P91" s="208"/>
      <c r="Q91" s="208"/>
      <c r="R91" s="208"/>
      <c r="S91" s="208"/>
      <c r="T91" s="208"/>
      <c r="U91" s="208"/>
      <c r="V91" s="208"/>
      <c r="W91" s="208"/>
      <c r="X91" s="208"/>
      <c r="Y91" s="208"/>
      <c r="Z91" s="235"/>
      <c r="AA91" s="235"/>
      <c r="AB91" s="240"/>
    </row>
    <row r="92" spans="1:28" ht="102" x14ac:dyDescent="0.2">
      <c r="A92" s="385">
        <v>6</v>
      </c>
      <c r="B92" s="386" t="s">
        <v>980</v>
      </c>
      <c r="C92" s="387"/>
      <c r="D92" s="385"/>
      <c r="E92" s="388" t="str">
        <f>IF(D92="SI",AB92,"")</f>
        <v/>
      </c>
      <c r="F92" s="389"/>
      <c r="G92" s="389"/>
      <c r="H92" s="389"/>
      <c r="I92" s="214"/>
      <c r="J92" s="214"/>
      <c r="K92" s="214"/>
      <c r="L92" s="214"/>
      <c r="M92" s="214"/>
      <c r="N92" s="214"/>
      <c r="O92" s="234"/>
      <c r="P92" s="208"/>
      <c r="Q92" s="208"/>
      <c r="R92" s="208"/>
      <c r="S92" s="214"/>
      <c r="T92" s="214"/>
      <c r="U92" s="208"/>
      <c r="V92" s="208"/>
      <c r="W92" s="208"/>
      <c r="X92" s="208"/>
      <c r="Y92" s="208"/>
      <c r="Z92" s="235"/>
      <c r="AA92" s="235"/>
      <c r="AB92" s="236"/>
    </row>
    <row r="93" spans="1:28" ht="102.75" customHeight="1" x14ac:dyDescent="0.2">
      <c r="A93" s="234" t="s">
        <v>226</v>
      </c>
      <c r="B93" s="248" t="s">
        <v>3</v>
      </c>
      <c r="C93" s="214" t="s">
        <v>20</v>
      </c>
      <c r="D93" s="239" t="s">
        <v>466</v>
      </c>
      <c r="E93" s="214" t="str">
        <f t="shared" si="4"/>
        <v>Normativa interna sobre la estructura del departamento de TI, debidamente oficializada por la autoridad institucional competente.</v>
      </c>
      <c r="F93" s="233"/>
      <c r="G93" s="304"/>
      <c r="H93" s="233"/>
      <c r="I93" s="214"/>
      <c r="J93" s="233"/>
      <c r="K93" s="233"/>
      <c r="L93" s="233"/>
      <c r="M93" s="233"/>
      <c r="N93" s="214"/>
      <c r="O93" s="208"/>
      <c r="P93" s="246"/>
      <c r="Q93" s="246"/>
      <c r="R93" s="208"/>
      <c r="S93" s="208"/>
      <c r="T93" s="208"/>
      <c r="U93" s="208"/>
      <c r="V93" s="208"/>
      <c r="W93" s="208"/>
      <c r="X93" s="208"/>
      <c r="Y93" s="208"/>
      <c r="Z93" s="235"/>
      <c r="AA93" s="235"/>
      <c r="AB93" s="240" t="s">
        <v>21</v>
      </c>
    </row>
    <row r="94" spans="1:28" ht="118.5" customHeight="1" x14ac:dyDescent="0.2">
      <c r="A94" s="234" t="s">
        <v>227</v>
      </c>
      <c r="B94" s="248" t="s">
        <v>818</v>
      </c>
      <c r="C94" s="214" t="s">
        <v>22</v>
      </c>
      <c r="D94" s="253" t="s">
        <v>405</v>
      </c>
      <c r="E94" s="214" t="str">
        <f t="shared" si="4"/>
        <v/>
      </c>
      <c r="F94" s="233"/>
      <c r="G94" s="304"/>
      <c r="H94" s="233"/>
      <c r="I94" s="214"/>
      <c r="J94" s="233"/>
      <c r="K94" s="233"/>
      <c r="L94" s="233"/>
      <c r="M94" s="233"/>
      <c r="N94" s="214"/>
      <c r="O94" s="208"/>
      <c r="P94" s="208"/>
      <c r="Q94" s="208"/>
      <c r="R94" s="208"/>
      <c r="S94" s="208"/>
      <c r="T94" s="208"/>
      <c r="U94" s="208"/>
      <c r="V94" s="208"/>
      <c r="W94" s="208"/>
      <c r="X94" s="208"/>
      <c r="Y94" s="208"/>
      <c r="Z94" s="235"/>
      <c r="AA94" s="235"/>
      <c r="AB94" s="240" t="s">
        <v>23</v>
      </c>
    </row>
    <row r="95" spans="1:28" ht="165.75" customHeight="1" x14ac:dyDescent="0.2">
      <c r="A95" s="234" t="s">
        <v>228</v>
      </c>
      <c r="B95" s="248" t="s">
        <v>317</v>
      </c>
      <c r="C95" s="214" t="s">
        <v>24</v>
      </c>
      <c r="D95" s="253" t="s">
        <v>405</v>
      </c>
      <c r="E95" s="214" t="str">
        <f t="shared" si="4"/>
        <v/>
      </c>
      <c r="F95" s="258"/>
      <c r="G95" s="305"/>
      <c r="H95" s="258"/>
      <c r="I95" s="258"/>
      <c r="J95" s="258"/>
      <c r="K95" s="258"/>
      <c r="L95" s="258"/>
      <c r="M95" s="258"/>
      <c r="N95" s="258"/>
      <c r="O95" s="246"/>
      <c r="P95" s="208"/>
      <c r="Q95" s="208"/>
      <c r="R95" s="246"/>
      <c r="S95" s="246"/>
      <c r="T95" s="246"/>
      <c r="U95" s="246"/>
      <c r="V95" s="246"/>
      <c r="W95" s="246"/>
      <c r="X95" s="246"/>
      <c r="Y95" s="208"/>
      <c r="Z95" s="258"/>
      <c r="AA95" s="258"/>
      <c r="AB95" s="240" t="s">
        <v>25</v>
      </c>
    </row>
    <row r="96" spans="1:28" ht="128.25" customHeight="1" x14ac:dyDescent="0.2">
      <c r="A96" s="234" t="s">
        <v>229</v>
      </c>
      <c r="B96" s="248" t="s">
        <v>318</v>
      </c>
      <c r="C96" s="214" t="s">
        <v>18</v>
      </c>
      <c r="D96" s="253" t="s">
        <v>405</v>
      </c>
      <c r="E96" s="214" t="str">
        <f t="shared" si="4"/>
        <v/>
      </c>
      <c r="F96" s="258"/>
      <c r="G96" s="305"/>
      <c r="H96" s="258"/>
      <c r="I96" s="258"/>
      <c r="J96" s="258"/>
      <c r="K96" s="258"/>
      <c r="L96" s="258"/>
      <c r="M96" s="258"/>
      <c r="N96" s="258"/>
      <c r="O96" s="208"/>
      <c r="P96" s="208"/>
      <c r="Q96" s="208"/>
      <c r="R96" s="208"/>
      <c r="S96" s="208"/>
      <c r="T96" s="208"/>
      <c r="U96" s="208"/>
      <c r="V96" s="208"/>
      <c r="W96" s="208"/>
      <c r="X96" s="208"/>
      <c r="Y96" s="208"/>
      <c r="Z96" s="258"/>
      <c r="AA96" s="258"/>
      <c r="AB96" s="240" t="s">
        <v>26</v>
      </c>
    </row>
    <row r="97" spans="1:29" ht="114" customHeight="1" x14ac:dyDescent="0.2">
      <c r="A97" s="234" t="s">
        <v>230</v>
      </c>
      <c r="B97" s="248" t="s">
        <v>319</v>
      </c>
      <c r="C97" s="214" t="s">
        <v>27</v>
      </c>
      <c r="D97" s="253" t="s">
        <v>405</v>
      </c>
      <c r="E97" s="214" t="str">
        <f t="shared" si="4"/>
        <v/>
      </c>
      <c r="F97" s="258"/>
      <c r="G97" s="305"/>
      <c r="H97" s="258"/>
      <c r="I97" s="258"/>
      <c r="J97" s="258"/>
      <c r="K97" s="258"/>
      <c r="L97" s="258"/>
      <c r="M97" s="258"/>
      <c r="N97" s="258"/>
      <c r="O97" s="208"/>
      <c r="P97" s="208"/>
      <c r="Q97" s="208"/>
      <c r="R97" s="208"/>
      <c r="S97" s="208"/>
      <c r="T97" s="208"/>
      <c r="U97" s="208"/>
      <c r="V97" s="208"/>
      <c r="W97" s="208"/>
      <c r="X97" s="208"/>
      <c r="Y97" s="208"/>
      <c r="Z97" s="258"/>
      <c r="AA97" s="258"/>
      <c r="AB97" s="240" t="s">
        <v>28</v>
      </c>
    </row>
    <row r="98" spans="1:29" ht="140.25" customHeight="1" x14ac:dyDescent="0.2">
      <c r="A98" s="234" t="s">
        <v>231</v>
      </c>
      <c r="B98" s="248" t="s">
        <v>320</v>
      </c>
      <c r="C98" s="214" t="s">
        <v>19</v>
      </c>
      <c r="D98" s="253" t="s">
        <v>405</v>
      </c>
      <c r="E98" s="214" t="str">
        <f t="shared" si="4"/>
        <v/>
      </c>
      <c r="F98" s="258"/>
      <c r="G98" s="305"/>
      <c r="H98" s="258"/>
      <c r="I98" s="258"/>
      <c r="J98" s="258"/>
      <c r="K98" s="258"/>
      <c r="L98" s="258"/>
      <c r="M98" s="258"/>
      <c r="N98" s="258"/>
      <c r="O98" s="208"/>
      <c r="P98" s="208"/>
      <c r="Q98" s="208"/>
      <c r="R98" s="208"/>
      <c r="S98" s="208"/>
      <c r="T98" s="208"/>
      <c r="U98" s="208"/>
      <c r="V98" s="208"/>
      <c r="W98" s="208"/>
      <c r="X98" s="208"/>
      <c r="Y98" s="208"/>
      <c r="Z98" s="258"/>
      <c r="AA98" s="258"/>
      <c r="AB98" s="240" t="s">
        <v>29</v>
      </c>
    </row>
    <row r="99" spans="1:29" ht="129" customHeight="1" x14ac:dyDescent="0.2">
      <c r="A99" s="234" t="s">
        <v>232</v>
      </c>
      <c r="B99" s="248" t="s">
        <v>321</v>
      </c>
      <c r="C99" s="214" t="s">
        <v>31</v>
      </c>
      <c r="D99" s="253" t="s">
        <v>405</v>
      </c>
      <c r="E99" s="214" t="str">
        <f t="shared" si="4"/>
        <v/>
      </c>
      <c r="F99" s="258"/>
      <c r="G99" s="305"/>
      <c r="H99" s="258"/>
      <c r="I99" s="258"/>
      <c r="J99" s="258"/>
      <c r="K99" s="258"/>
      <c r="L99" s="258"/>
      <c r="M99" s="258"/>
      <c r="N99" s="258"/>
      <c r="O99" s="208"/>
      <c r="P99" s="208"/>
      <c r="Q99" s="208"/>
      <c r="R99" s="208"/>
      <c r="S99" s="208"/>
      <c r="T99" s="208"/>
      <c r="U99" s="208"/>
      <c r="V99" s="208"/>
      <c r="W99" s="208"/>
      <c r="X99" s="208"/>
      <c r="Y99" s="208"/>
      <c r="Z99" s="258"/>
      <c r="AA99" s="258"/>
      <c r="AB99" s="240" t="s">
        <v>33</v>
      </c>
    </row>
    <row r="100" spans="1:29" ht="76.5" x14ac:dyDescent="0.25">
      <c r="A100" s="234" t="s">
        <v>233</v>
      </c>
      <c r="B100" s="248" t="s">
        <v>322</v>
      </c>
      <c r="C100" s="214" t="s">
        <v>30</v>
      </c>
      <c r="D100" s="253" t="s">
        <v>405</v>
      </c>
      <c r="E100" s="214" t="str">
        <f t="shared" si="4"/>
        <v/>
      </c>
      <c r="F100" s="258"/>
      <c r="G100" s="305"/>
      <c r="H100" s="258"/>
      <c r="I100" s="258"/>
      <c r="J100" s="258"/>
      <c r="K100" s="258"/>
      <c r="L100" s="258"/>
      <c r="M100" s="258"/>
      <c r="N100" s="258"/>
      <c r="O100" s="208"/>
      <c r="P100" s="208"/>
      <c r="Q100" s="208"/>
      <c r="R100" s="208"/>
      <c r="S100" s="208"/>
      <c r="T100" s="208"/>
      <c r="U100" s="208"/>
      <c r="V100" s="208"/>
      <c r="W100" s="208"/>
      <c r="X100" s="208"/>
      <c r="Y100" s="258"/>
      <c r="Z100" s="258"/>
      <c r="AA100" s="258"/>
      <c r="AB100" s="240" t="s">
        <v>32</v>
      </c>
      <c r="AC100" s="261"/>
    </row>
    <row r="101" spans="1:29" ht="114.75" customHeight="1" x14ac:dyDescent="0.25">
      <c r="A101" s="234" t="s">
        <v>234</v>
      </c>
      <c r="B101" s="248" t="s">
        <v>323</v>
      </c>
      <c r="C101" s="214" t="s">
        <v>35</v>
      </c>
      <c r="D101" s="253" t="s">
        <v>405</v>
      </c>
      <c r="E101" s="214" t="str">
        <f t="shared" si="4"/>
        <v/>
      </c>
      <c r="F101" s="262"/>
      <c r="G101" s="305"/>
      <c r="H101" s="262"/>
      <c r="I101" s="258"/>
      <c r="J101" s="258"/>
      <c r="K101" s="258"/>
      <c r="L101" s="258"/>
      <c r="M101" s="258"/>
      <c r="N101" s="258"/>
      <c r="O101" s="208"/>
      <c r="P101" s="208"/>
      <c r="Q101" s="208"/>
      <c r="R101" s="208"/>
      <c r="S101" s="208"/>
      <c r="T101" s="208"/>
      <c r="U101" s="208"/>
      <c r="V101" s="208"/>
      <c r="W101" s="208"/>
      <c r="X101" s="208"/>
      <c r="Y101" s="258"/>
      <c r="Z101" s="258"/>
      <c r="AA101" s="258"/>
      <c r="AB101" s="240" t="s">
        <v>34</v>
      </c>
      <c r="AC101" s="222"/>
    </row>
    <row r="102" spans="1:29" ht="153.75" customHeight="1" x14ac:dyDescent="0.2">
      <c r="A102" s="234" t="s">
        <v>235</v>
      </c>
      <c r="B102" s="248" t="s">
        <v>770</v>
      </c>
      <c r="C102" s="214" t="s">
        <v>37</v>
      </c>
      <c r="D102" s="253" t="s">
        <v>405</v>
      </c>
      <c r="E102" s="214" t="str">
        <f t="shared" si="4"/>
        <v/>
      </c>
      <c r="F102" s="262"/>
      <c r="G102" s="305"/>
      <c r="H102" s="262"/>
      <c r="I102" s="258"/>
      <c r="J102" s="258"/>
      <c r="K102" s="258"/>
      <c r="L102" s="258"/>
      <c r="M102" s="258"/>
      <c r="N102" s="258"/>
      <c r="O102" s="208"/>
      <c r="P102" s="208"/>
      <c r="Q102" s="208"/>
      <c r="R102" s="208"/>
      <c r="S102" s="208"/>
      <c r="T102" s="208"/>
      <c r="U102" s="208"/>
      <c r="V102" s="208"/>
      <c r="W102" s="208"/>
      <c r="X102" s="208"/>
      <c r="Y102" s="258"/>
      <c r="Z102" s="258"/>
      <c r="AA102" s="258"/>
      <c r="AB102" s="240" t="s">
        <v>36</v>
      </c>
    </row>
    <row r="103" spans="1:29" ht="114.75" x14ac:dyDescent="0.2">
      <c r="A103" s="234" t="s">
        <v>236</v>
      </c>
      <c r="B103" s="248" t="s">
        <v>771</v>
      </c>
      <c r="C103" s="214" t="s">
        <v>176</v>
      </c>
      <c r="D103" s="253" t="s">
        <v>405</v>
      </c>
      <c r="E103" s="214" t="str">
        <f t="shared" si="4"/>
        <v/>
      </c>
      <c r="F103" s="258"/>
      <c r="G103" s="305"/>
      <c r="H103" s="258"/>
      <c r="I103" s="258"/>
      <c r="J103" s="258"/>
      <c r="K103" s="258"/>
      <c r="L103" s="258"/>
      <c r="M103" s="258"/>
      <c r="N103" s="258"/>
      <c r="O103" s="208"/>
      <c r="P103" s="208"/>
      <c r="Q103" s="208"/>
      <c r="R103" s="208"/>
      <c r="S103" s="208"/>
      <c r="T103" s="208"/>
      <c r="U103" s="208"/>
      <c r="V103" s="208"/>
      <c r="W103" s="208"/>
      <c r="X103" s="208"/>
      <c r="Y103" s="258"/>
      <c r="Z103" s="258"/>
      <c r="AA103" s="258"/>
      <c r="AB103" s="240" t="s">
        <v>38</v>
      </c>
    </row>
    <row r="104" spans="1:29" ht="51" x14ac:dyDescent="0.2">
      <c r="A104" s="234" t="s">
        <v>237</v>
      </c>
      <c r="B104" s="248" t="s">
        <v>772</v>
      </c>
      <c r="C104" s="214" t="s">
        <v>177</v>
      </c>
      <c r="D104" s="253" t="s">
        <v>405</v>
      </c>
      <c r="E104" s="214" t="str">
        <f t="shared" si="4"/>
        <v/>
      </c>
      <c r="F104" s="258"/>
      <c r="G104" s="305"/>
      <c r="H104" s="258"/>
      <c r="I104" s="214"/>
      <c r="J104" s="233"/>
      <c r="K104" s="233"/>
      <c r="L104" s="233"/>
      <c r="M104" s="233"/>
      <c r="N104" s="214"/>
      <c r="O104" s="208"/>
      <c r="P104" s="208"/>
      <c r="Q104" s="208"/>
      <c r="R104" s="208"/>
      <c r="S104" s="208"/>
      <c r="T104" s="208"/>
      <c r="U104" s="208"/>
      <c r="V104" s="208"/>
      <c r="W104" s="208"/>
      <c r="X104" s="208"/>
      <c r="Y104" s="258"/>
      <c r="Z104" s="235"/>
      <c r="AA104" s="235"/>
      <c r="AB104" s="263" t="s">
        <v>178</v>
      </c>
    </row>
    <row r="105" spans="1:29" ht="89.25" x14ac:dyDescent="0.2">
      <c r="A105" s="234" t="s">
        <v>238</v>
      </c>
      <c r="B105" s="248" t="s">
        <v>88</v>
      </c>
      <c r="C105" s="214" t="s">
        <v>179</v>
      </c>
      <c r="D105" s="253" t="s">
        <v>466</v>
      </c>
      <c r="E105" s="214" t="str">
        <f t="shared" si="4"/>
        <v>Documentación de las medida aplicadas</v>
      </c>
      <c r="F105" s="258"/>
      <c r="G105" s="305"/>
      <c r="H105" s="258"/>
      <c r="I105" s="214"/>
      <c r="J105" s="233"/>
      <c r="K105" s="233"/>
      <c r="L105" s="233"/>
      <c r="M105" s="233"/>
      <c r="N105" s="214"/>
      <c r="O105" s="208"/>
      <c r="P105" s="208"/>
      <c r="Q105" s="208"/>
      <c r="R105" s="208"/>
      <c r="S105" s="208"/>
      <c r="T105" s="208"/>
      <c r="U105" s="208"/>
      <c r="V105" s="208"/>
      <c r="W105" s="208"/>
      <c r="X105" s="208"/>
      <c r="Y105" s="258"/>
      <c r="Z105" s="235"/>
      <c r="AA105" s="235"/>
      <c r="AB105" s="208" t="s">
        <v>708</v>
      </c>
    </row>
    <row r="106" spans="1:29" ht="76.5" x14ac:dyDescent="0.2">
      <c r="A106" s="234" t="s">
        <v>239</v>
      </c>
      <c r="B106" s="248" t="s">
        <v>773</v>
      </c>
      <c r="C106" s="214" t="s">
        <v>180</v>
      </c>
      <c r="D106" s="253" t="s">
        <v>405</v>
      </c>
      <c r="E106" s="214" t="str">
        <f t="shared" si="4"/>
        <v/>
      </c>
      <c r="F106" s="258"/>
      <c r="G106" s="305"/>
      <c r="H106" s="258"/>
      <c r="I106" s="214"/>
      <c r="J106" s="233"/>
      <c r="K106" s="233"/>
      <c r="L106" s="233"/>
      <c r="M106" s="233"/>
      <c r="N106" s="214"/>
      <c r="O106" s="208"/>
      <c r="P106" s="208"/>
      <c r="Q106" s="208"/>
      <c r="R106" s="208"/>
      <c r="S106" s="208"/>
      <c r="T106" s="208"/>
      <c r="U106" s="208"/>
      <c r="V106" s="208"/>
      <c r="W106" s="208"/>
      <c r="X106" s="208"/>
      <c r="Y106" s="208"/>
      <c r="Z106" s="235"/>
      <c r="AA106" s="235"/>
      <c r="AB106" s="240" t="s">
        <v>709</v>
      </c>
    </row>
    <row r="107" spans="1:29" ht="127.5" x14ac:dyDescent="0.2">
      <c r="A107" s="234" t="s">
        <v>240</v>
      </c>
      <c r="B107" s="248" t="s">
        <v>774</v>
      </c>
      <c r="C107" s="263" t="s">
        <v>181</v>
      </c>
      <c r="D107" s="253" t="s">
        <v>405</v>
      </c>
      <c r="E107" s="214" t="str">
        <f t="shared" si="4"/>
        <v/>
      </c>
      <c r="F107" s="233"/>
      <c r="G107" s="304"/>
      <c r="H107" s="233"/>
      <c r="I107" s="214"/>
      <c r="J107" s="233"/>
      <c r="K107" s="233"/>
      <c r="L107" s="233"/>
      <c r="M107" s="233"/>
      <c r="N107" s="214"/>
      <c r="O107" s="208"/>
      <c r="P107" s="208"/>
      <c r="Q107" s="208"/>
      <c r="R107" s="208"/>
      <c r="S107" s="208"/>
      <c r="T107" s="208"/>
      <c r="U107" s="208"/>
      <c r="V107" s="208"/>
      <c r="W107" s="208"/>
      <c r="X107" s="208"/>
      <c r="Y107" s="208"/>
      <c r="Z107" s="235"/>
      <c r="AA107" s="235"/>
      <c r="AB107" s="240" t="s">
        <v>710</v>
      </c>
    </row>
    <row r="108" spans="1:29" ht="63.75" x14ac:dyDescent="0.2">
      <c r="A108" s="234" t="s">
        <v>241</v>
      </c>
      <c r="B108" s="248" t="s">
        <v>775</v>
      </c>
      <c r="C108" s="214" t="s">
        <v>182</v>
      </c>
      <c r="D108" s="253" t="s">
        <v>405</v>
      </c>
      <c r="E108" s="214" t="str">
        <f t="shared" si="4"/>
        <v/>
      </c>
      <c r="F108" s="233"/>
      <c r="G108" s="304"/>
      <c r="H108" s="233"/>
      <c r="I108" s="214"/>
      <c r="J108" s="233"/>
      <c r="K108" s="233"/>
      <c r="L108" s="233"/>
      <c r="M108" s="233"/>
      <c r="N108" s="214"/>
      <c r="O108" s="208"/>
      <c r="P108" s="208"/>
      <c r="Q108" s="208"/>
      <c r="R108" s="208"/>
      <c r="S108" s="208"/>
      <c r="T108" s="208"/>
      <c r="U108" s="208"/>
      <c r="V108" s="208"/>
      <c r="W108" s="208"/>
      <c r="X108" s="208"/>
      <c r="Y108" s="208"/>
      <c r="Z108" s="235"/>
      <c r="AA108" s="235"/>
      <c r="AB108" s="240" t="s">
        <v>711</v>
      </c>
      <c r="AC108" s="263"/>
    </row>
    <row r="109" spans="1:29" x14ac:dyDescent="0.2">
      <c r="A109" s="237"/>
      <c r="B109" s="242"/>
      <c r="C109" s="211"/>
      <c r="D109" s="232"/>
      <c r="E109" s="214"/>
      <c r="F109" s="233"/>
      <c r="G109" s="233"/>
      <c r="H109" s="233"/>
      <c r="I109" s="214"/>
      <c r="J109" s="233"/>
      <c r="K109" s="233"/>
      <c r="L109" s="233"/>
      <c r="M109" s="233"/>
      <c r="N109" s="214"/>
      <c r="O109" s="208"/>
      <c r="P109" s="208"/>
      <c r="Q109" s="208"/>
      <c r="R109" s="208"/>
      <c r="S109" s="208"/>
      <c r="T109" s="208"/>
      <c r="U109" s="208"/>
      <c r="V109" s="208"/>
      <c r="W109" s="208"/>
      <c r="X109" s="208"/>
      <c r="Y109" s="208"/>
      <c r="Z109" s="235"/>
      <c r="AA109" s="235"/>
      <c r="AB109" s="214"/>
      <c r="AC109" s="263"/>
    </row>
    <row r="110" spans="1:29" x14ac:dyDescent="0.2">
      <c r="A110" s="385">
        <v>7</v>
      </c>
      <c r="B110" s="386" t="s">
        <v>812</v>
      </c>
      <c r="C110" s="387"/>
      <c r="D110" s="385"/>
      <c r="E110" s="388"/>
      <c r="F110" s="389"/>
      <c r="G110" s="389"/>
      <c r="H110" s="389"/>
      <c r="I110" s="214"/>
      <c r="J110" s="214"/>
      <c r="K110" s="214"/>
      <c r="L110" s="214"/>
      <c r="M110" s="214"/>
      <c r="N110" s="214"/>
      <c r="O110" s="234"/>
      <c r="P110" s="208"/>
      <c r="Q110" s="208"/>
      <c r="R110" s="208"/>
      <c r="S110" s="214"/>
      <c r="T110" s="214"/>
      <c r="U110" s="208"/>
      <c r="V110" s="208"/>
      <c r="W110" s="208"/>
      <c r="X110" s="208"/>
      <c r="Y110" s="208"/>
      <c r="Z110" s="235"/>
      <c r="AA110" s="235"/>
      <c r="AB110" s="236"/>
    </row>
    <row r="111" spans="1:29" ht="141.75" customHeight="1" x14ac:dyDescent="0.2">
      <c r="A111" s="234" t="s">
        <v>242</v>
      </c>
      <c r="B111" s="248" t="s">
        <v>1001</v>
      </c>
      <c r="C111" s="241" t="s">
        <v>1002</v>
      </c>
      <c r="D111" s="239" t="s">
        <v>466</v>
      </c>
      <c r="E111" s="214" t="str">
        <f t="shared" ref="E111:E123" si="5">IF(D111="SI",AB111,"")</f>
        <v>Documentación de las regulaciones correspondientes.</v>
      </c>
      <c r="G111" s="233"/>
      <c r="H111" s="233"/>
      <c r="I111" s="214"/>
      <c r="J111" s="233"/>
      <c r="K111" s="233"/>
      <c r="L111" s="233"/>
      <c r="M111" s="233"/>
      <c r="N111" s="214"/>
      <c r="O111" s="208"/>
      <c r="P111" s="208"/>
      <c r="Q111" s="208"/>
      <c r="R111" s="208"/>
      <c r="S111" s="208"/>
      <c r="T111" s="208"/>
      <c r="U111" s="208"/>
      <c r="V111" s="208"/>
      <c r="W111" s="208"/>
      <c r="X111" s="208"/>
      <c r="Y111" s="208"/>
      <c r="Z111" s="235"/>
      <c r="AA111" s="235"/>
      <c r="AB111" s="249" t="s">
        <v>183</v>
      </c>
    </row>
    <row r="112" spans="1:29" ht="140.25" x14ac:dyDescent="0.2">
      <c r="A112" s="234" t="s">
        <v>243</v>
      </c>
      <c r="B112" s="248" t="s">
        <v>776</v>
      </c>
      <c r="C112" s="250" t="s">
        <v>191</v>
      </c>
      <c r="D112" s="239" t="s">
        <v>466</v>
      </c>
      <c r="E112" s="214" t="str">
        <f t="shared" si="5"/>
        <v>Imagen respectiva de la página de Internet de la institución.</v>
      </c>
      <c r="F112" s="233"/>
      <c r="G112" s="233"/>
      <c r="H112" s="233"/>
      <c r="I112" s="214"/>
      <c r="J112" s="233"/>
      <c r="K112" s="233"/>
      <c r="L112" s="233"/>
      <c r="M112" s="233"/>
      <c r="N112" s="214"/>
      <c r="O112" s="208"/>
      <c r="P112" s="208"/>
      <c r="Q112" s="208"/>
      <c r="R112" s="208"/>
      <c r="S112" s="208"/>
      <c r="T112" s="208"/>
      <c r="U112" s="208"/>
      <c r="V112" s="208"/>
      <c r="W112" s="208"/>
      <c r="X112" s="208"/>
      <c r="Y112" s="208"/>
      <c r="Z112" s="235"/>
      <c r="AA112" s="235"/>
      <c r="AB112" s="240" t="s">
        <v>608</v>
      </c>
    </row>
    <row r="113" spans="1:28" ht="102" x14ac:dyDescent="0.2">
      <c r="A113" s="234" t="s">
        <v>244</v>
      </c>
      <c r="B113" s="248" t="s">
        <v>777</v>
      </c>
      <c r="C113" s="241" t="s">
        <v>693</v>
      </c>
      <c r="D113" s="239" t="s">
        <v>466</v>
      </c>
      <c r="E113" s="214" t="str">
        <f t="shared" si="5"/>
        <v>Normativa interna para el uso de firma digital y su aplicación en gestiones de los usuarios.</v>
      </c>
      <c r="F113" s="233"/>
      <c r="G113" s="233"/>
      <c r="H113" s="233"/>
      <c r="I113" s="214"/>
      <c r="J113" s="233"/>
      <c r="K113" s="233"/>
      <c r="L113" s="233"/>
      <c r="M113" s="233"/>
      <c r="N113" s="214"/>
      <c r="O113" s="208"/>
      <c r="P113" s="208"/>
      <c r="Q113" s="208"/>
      <c r="R113" s="208"/>
      <c r="S113" s="208"/>
      <c r="T113" s="208"/>
      <c r="U113" s="208"/>
      <c r="V113" s="208"/>
      <c r="W113" s="208"/>
      <c r="X113" s="208"/>
      <c r="Y113" s="208"/>
      <c r="Z113" s="235"/>
      <c r="AA113" s="235"/>
      <c r="AB113" s="240" t="s">
        <v>916</v>
      </c>
    </row>
    <row r="114" spans="1:28" ht="114.75" x14ac:dyDescent="0.2">
      <c r="A114" s="234" t="s">
        <v>245</v>
      </c>
      <c r="B114" s="248" t="s">
        <v>778</v>
      </c>
      <c r="C114" s="241" t="s">
        <v>677</v>
      </c>
      <c r="D114" s="239" t="s">
        <v>466</v>
      </c>
      <c r="E114" s="214" t="str">
        <f t="shared" si="5"/>
        <v>Documento donde se establecen los plazos y estadísticas sobre cumplimiento de esos plasos.</v>
      </c>
      <c r="F114" s="233"/>
      <c r="G114" s="233"/>
      <c r="H114" s="233"/>
      <c r="I114" s="233"/>
      <c r="J114" s="233"/>
      <c r="K114" s="233"/>
      <c r="L114" s="233"/>
      <c r="M114" s="233"/>
      <c r="N114" s="214"/>
      <c r="O114" s="208"/>
      <c r="P114" s="208"/>
      <c r="Q114" s="208"/>
      <c r="R114" s="208"/>
      <c r="S114" s="208"/>
      <c r="T114" s="208"/>
      <c r="U114" s="208"/>
      <c r="V114" s="208"/>
      <c r="W114" s="208"/>
      <c r="X114" s="208"/>
      <c r="Y114" s="208"/>
      <c r="Z114" s="235"/>
      <c r="AA114" s="235"/>
      <c r="AB114" s="240" t="s">
        <v>676</v>
      </c>
    </row>
    <row r="115" spans="1:28" ht="153" x14ac:dyDescent="0.2">
      <c r="A115" s="234" t="s">
        <v>246</v>
      </c>
      <c r="B115" s="250" t="s">
        <v>1014</v>
      </c>
      <c r="C115" s="241" t="s">
        <v>192</v>
      </c>
      <c r="D115" s="239" t="s">
        <v>466</v>
      </c>
      <c r="E115" s="214" t="str">
        <f t="shared" si="5"/>
        <v>Documentación sobre la instalación de buzones o similares, y reporte de atención de comentarios y sugerencias.</v>
      </c>
      <c r="F115" s="233"/>
      <c r="G115" s="233"/>
      <c r="H115" s="233"/>
      <c r="I115" s="233"/>
      <c r="J115" s="233"/>
      <c r="K115" s="233"/>
      <c r="L115" s="233"/>
      <c r="M115" s="233"/>
      <c r="N115" s="214"/>
      <c r="O115" s="208"/>
      <c r="P115" s="208"/>
      <c r="Q115" s="208"/>
      <c r="R115" s="208"/>
      <c r="S115" s="208"/>
      <c r="T115" s="208"/>
      <c r="U115" s="208"/>
      <c r="V115" s="208"/>
      <c r="W115" s="208"/>
      <c r="X115" s="208"/>
      <c r="Y115" s="208"/>
      <c r="Z115" s="235"/>
      <c r="AA115" s="235"/>
      <c r="AB115" s="240" t="s">
        <v>678</v>
      </c>
    </row>
    <row r="116" spans="1:28" ht="114.75" x14ac:dyDescent="0.2">
      <c r="A116" s="234" t="s">
        <v>247</v>
      </c>
      <c r="B116" s="250" t="s">
        <v>615</v>
      </c>
      <c r="C116" s="241" t="s">
        <v>680</v>
      </c>
      <c r="D116" s="239" t="s">
        <v>466</v>
      </c>
      <c r="E116" s="214" t="str">
        <f t="shared" si="5"/>
        <v>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v>
      </c>
      <c r="F116" s="233"/>
      <c r="G116" s="233"/>
      <c r="H116" s="233"/>
      <c r="I116" s="233"/>
      <c r="J116" s="233"/>
      <c r="K116" s="233"/>
      <c r="L116" s="233"/>
      <c r="M116" s="233"/>
      <c r="N116" s="214"/>
      <c r="O116" s="208"/>
      <c r="P116" s="208"/>
      <c r="Q116" s="208"/>
      <c r="R116" s="208"/>
      <c r="S116" s="208"/>
      <c r="T116" s="208"/>
      <c r="U116" s="208"/>
      <c r="V116" s="208"/>
      <c r="W116" s="208"/>
      <c r="X116" s="208"/>
      <c r="Y116" s="208"/>
      <c r="Z116" s="235"/>
      <c r="AA116" s="235"/>
      <c r="AB116" s="240" t="s">
        <v>679</v>
      </c>
    </row>
    <row r="117" spans="1:28" ht="78.75" customHeight="1" x14ac:dyDescent="0.2">
      <c r="A117" s="234" t="s">
        <v>248</v>
      </c>
      <c r="B117" s="248" t="s">
        <v>1015</v>
      </c>
      <c r="C117" s="241" t="s">
        <v>682</v>
      </c>
      <c r="D117" s="239" t="s">
        <v>466</v>
      </c>
      <c r="E117" s="214" t="str">
        <f t="shared" si="5"/>
        <v>Informe del estudio de satisfacción de los usuarios más recientemente elaborado y oficializado por la autoridad institucional pertinente.</v>
      </c>
      <c r="F117" s="233"/>
      <c r="G117" s="233"/>
      <c r="H117" s="233"/>
      <c r="I117" s="233"/>
      <c r="J117" s="233"/>
      <c r="K117" s="233"/>
      <c r="L117" s="233"/>
      <c r="M117" s="233"/>
      <c r="N117" s="214"/>
      <c r="O117" s="208"/>
      <c r="P117" s="208"/>
      <c r="Q117" s="208"/>
      <c r="R117" s="208"/>
      <c r="S117" s="208"/>
      <c r="T117" s="208"/>
      <c r="U117" s="208"/>
      <c r="V117" s="208"/>
      <c r="W117" s="208"/>
      <c r="X117" s="208"/>
      <c r="Y117" s="208"/>
      <c r="Z117" s="235"/>
      <c r="AA117" s="235"/>
      <c r="AB117" s="240" t="s">
        <v>681</v>
      </c>
    </row>
    <row r="118" spans="1:28" ht="76.5" x14ac:dyDescent="0.2">
      <c r="A118" s="234" t="s">
        <v>249</v>
      </c>
      <c r="B118" s="248" t="s">
        <v>616</v>
      </c>
      <c r="C118" s="250" t="s">
        <v>658</v>
      </c>
      <c r="D118" s="239" t="s">
        <v>466</v>
      </c>
      <c r="E118" s="214" t="str">
        <f t="shared" si="5"/>
        <v>Plan de mejora oficializado por la autoridad institucional pertinente, elaborado a partir de la evaluación de satisfacción de los usuarios más reciente.</v>
      </c>
      <c r="F118" s="233"/>
      <c r="G118" s="233"/>
      <c r="H118" s="233"/>
      <c r="I118" s="233"/>
      <c r="J118" s="233"/>
      <c r="K118" s="233"/>
      <c r="L118" s="233"/>
      <c r="M118" s="233"/>
      <c r="N118" s="214"/>
      <c r="O118" s="208"/>
      <c r="P118" s="208"/>
      <c r="Q118" s="208"/>
      <c r="R118" s="208"/>
      <c r="S118" s="208"/>
      <c r="T118" s="208"/>
      <c r="U118" s="208"/>
      <c r="V118" s="208"/>
      <c r="W118" s="208"/>
      <c r="X118" s="208"/>
      <c r="Y118" s="208"/>
      <c r="Z118" s="235"/>
      <c r="AA118" s="235"/>
      <c r="AB118" s="240" t="s">
        <v>683</v>
      </c>
    </row>
    <row r="119" spans="1:28" ht="153" x14ac:dyDescent="0.2">
      <c r="A119" s="234" t="s">
        <v>250</v>
      </c>
      <c r="B119" s="248" t="s">
        <v>661</v>
      </c>
      <c r="C119" s="248" t="s">
        <v>685</v>
      </c>
      <c r="D119" s="239" t="s">
        <v>466</v>
      </c>
      <c r="E119" s="214" t="str">
        <f t="shared" si="5"/>
        <v>Política oficializada por la autoridad institucional pertinente, y documentación probatoria de la divulgación efectuada.</v>
      </c>
      <c r="F119" s="233"/>
      <c r="G119" s="233"/>
      <c r="H119" s="233"/>
      <c r="I119" s="233"/>
      <c r="J119" s="233"/>
      <c r="K119" s="233"/>
      <c r="L119" s="233"/>
      <c r="M119" s="233"/>
      <c r="N119" s="214"/>
      <c r="O119" s="208"/>
      <c r="P119" s="208"/>
      <c r="Q119" s="208"/>
      <c r="R119" s="208"/>
      <c r="S119" s="208"/>
      <c r="T119" s="208"/>
      <c r="U119" s="208"/>
      <c r="V119" s="208"/>
      <c r="W119" s="208"/>
      <c r="X119" s="208"/>
      <c r="Y119" s="208"/>
      <c r="Z119" s="235"/>
      <c r="AA119" s="235"/>
      <c r="AB119" s="240" t="s">
        <v>684</v>
      </c>
    </row>
    <row r="120" spans="1:28" ht="114.75" x14ac:dyDescent="0.2">
      <c r="A120" s="234" t="s">
        <v>251</v>
      </c>
      <c r="B120" s="250" t="s">
        <v>175</v>
      </c>
      <c r="C120" s="248" t="s">
        <v>687</v>
      </c>
      <c r="D120" s="239" t="s">
        <v>466</v>
      </c>
      <c r="E120" s="214" t="str">
        <f t="shared" si="5"/>
        <v>Criterios de admisibilidad de denuncias oficializados por la autoridad institucional pertinente, y documentación probatoria de la divulgación efectuada.</v>
      </c>
      <c r="F120" s="233"/>
      <c r="G120" s="233"/>
      <c r="H120" s="233"/>
      <c r="I120" s="233"/>
      <c r="J120" s="233"/>
      <c r="K120" s="233"/>
      <c r="L120" s="233"/>
      <c r="M120" s="233"/>
      <c r="N120" s="214"/>
      <c r="O120" s="208"/>
      <c r="P120" s="208"/>
      <c r="Q120" s="208"/>
      <c r="R120" s="208"/>
      <c r="S120" s="208"/>
      <c r="T120" s="208"/>
      <c r="U120" s="208"/>
      <c r="V120" s="208"/>
      <c r="W120" s="208"/>
      <c r="X120" s="208"/>
      <c r="Y120" s="208"/>
      <c r="Z120" s="235"/>
      <c r="AA120" s="235"/>
      <c r="AB120" s="240" t="s">
        <v>686</v>
      </c>
    </row>
    <row r="121" spans="1:28" ht="140.25" x14ac:dyDescent="0.2">
      <c r="A121" s="234" t="s">
        <v>252</v>
      </c>
      <c r="B121" s="250" t="s">
        <v>917</v>
      </c>
      <c r="C121" s="248" t="s">
        <v>184</v>
      </c>
      <c r="D121" s="239" t="s">
        <v>466</v>
      </c>
      <c r="E121" s="214" t="str">
        <f t="shared" si="5"/>
        <v>Regulaciones sobre tratamiento de denuncias debidamente oficializadas por la autoridad institucional pertinente, que contemplen lo señalado por la pregunta.</v>
      </c>
      <c r="F121" s="233"/>
      <c r="G121" s="233"/>
      <c r="H121" s="233"/>
      <c r="I121" s="233"/>
      <c r="J121" s="233"/>
      <c r="K121" s="233"/>
      <c r="L121" s="233"/>
      <c r="M121" s="233"/>
      <c r="N121" s="214"/>
      <c r="O121" s="208"/>
      <c r="P121" s="208"/>
      <c r="Q121" s="208"/>
      <c r="R121" s="208"/>
      <c r="S121" s="208"/>
      <c r="T121" s="208"/>
      <c r="U121" s="208"/>
      <c r="V121" s="208"/>
      <c r="W121" s="208"/>
      <c r="X121" s="208"/>
      <c r="Y121" s="208"/>
      <c r="Z121" s="235"/>
      <c r="AA121" s="235"/>
      <c r="AB121" s="240" t="s">
        <v>688</v>
      </c>
    </row>
    <row r="122" spans="1:28" ht="127.5" x14ac:dyDescent="0.2">
      <c r="A122" s="234" t="s">
        <v>253</v>
      </c>
      <c r="B122" s="250" t="s">
        <v>691</v>
      </c>
      <c r="C122" s="248" t="s">
        <v>185</v>
      </c>
      <c r="D122" s="239" t="s">
        <v>466</v>
      </c>
      <c r="E122" s="214" t="str">
        <f t="shared" si="5"/>
        <v>Regulaciones sobre tratamiento de denuncias debidamente oficializadas por la autoridad institucional pertinente, que contemplen lo señalado por la pregunta.</v>
      </c>
      <c r="F122" s="233"/>
      <c r="G122" s="233"/>
      <c r="H122" s="233"/>
      <c r="I122" s="233"/>
      <c r="J122" s="233"/>
      <c r="K122" s="233"/>
      <c r="L122" s="233"/>
      <c r="M122" s="233"/>
      <c r="N122" s="214"/>
      <c r="O122" s="208"/>
      <c r="P122" s="208"/>
      <c r="Q122" s="208"/>
      <c r="R122" s="208"/>
      <c r="S122" s="208"/>
      <c r="T122" s="208"/>
      <c r="U122" s="208"/>
      <c r="V122" s="208"/>
      <c r="W122" s="208"/>
      <c r="X122" s="208"/>
      <c r="Y122" s="208"/>
      <c r="Z122" s="235"/>
      <c r="AA122" s="235"/>
      <c r="AB122" s="240" t="s">
        <v>688</v>
      </c>
    </row>
    <row r="123" spans="1:28" ht="263.25" customHeight="1" x14ac:dyDescent="0.2">
      <c r="A123" s="234" t="s">
        <v>254</v>
      </c>
      <c r="B123" s="250" t="s">
        <v>186</v>
      </c>
      <c r="C123" s="250" t="s">
        <v>659</v>
      </c>
      <c r="D123" s="239" t="s">
        <v>466</v>
      </c>
      <c r="E123" s="214" t="str">
        <f t="shared" si="5"/>
        <v>Imagen respectiva de la página de Internet de la institución.</v>
      </c>
      <c r="F123" s="233"/>
      <c r="G123" s="233"/>
      <c r="H123" s="233"/>
      <c r="I123" s="233"/>
      <c r="J123" s="233"/>
      <c r="K123" s="233"/>
      <c r="L123" s="233"/>
      <c r="M123" s="233"/>
      <c r="N123" s="214"/>
      <c r="O123" s="208"/>
      <c r="P123" s="208"/>
      <c r="Q123" s="208"/>
      <c r="R123" s="208"/>
      <c r="S123" s="208"/>
      <c r="T123" s="208"/>
      <c r="U123" s="208"/>
      <c r="V123" s="208"/>
      <c r="W123" s="208"/>
      <c r="X123" s="208"/>
      <c r="Y123" s="208"/>
      <c r="Z123" s="235"/>
      <c r="AA123" s="235"/>
      <c r="AB123" s="240" t="s">
        <v>608</v>
      </c>
    </row>
    <row r="124" spans="1:28" x14ac:dyDescent="0.2">
      <c r="A124" s="237"/>
      <c r="B124" s="242"/>
      <c r="C124" s="211"/>
      <c r="D124" s="232"/>
      <c r="E124" s="214"/>
      <c r="F124" s="233"/>
      <c r="G124" s="233"/>
      <c r="H124" s="233"/>
      <c r="I124" s="233"/>
      <c r="J124" s="233"/>
      <c r="K124" s="233"/>
      <c r="L124" s="233"/>
      <c r="M124" s="233"/>
      <c r="N124" s="214"/>
      <c r="O124" s="208"/>
      <c r="P124" s="208"/>
      <c r="Q124" s="208"/>
      <c r="R124" s="208"/>
      <c r="S124" s="208"/>
      <c r="T124" s="208"/>
      <c r="U124" s="208"/>
      <c r="V124" s="208"/>
      <c r="W124" s="208"/>
      <c r="X124" s="208"/>
      <c r="Y124" s="208"/>
      <c r="Z124" s="235"/>
      <c r="AA124" s="235"/>
      <c r="AB124" s="214"/>
    </row>
    <row r="125" spans="1:28" x14ac:dyDescent="0.2">
      <c r="A125" s="385">
        <v>8</v>
      </c>
      <c r="B125" s="386" t="s">
        <v>153</v>
      </c>
      <c r="C125" s="387"/>
      <c r="D125" s="385"/>
      <c r="E125" s="388"/>
      <c r="F125" s="389"/>
      <c r="G125" s="389"/>
      <c r="H125" s="389"/>
      <c r="I125" s="214"/>
      <c r="J125" s="214"/>
      <c r="K125" s="214"/>
      <c r="L125" s="214"/>
      <c r="M125" s="214"/>
      <c r="N125" s="214"/>
      <c r="O125" s="234"/>
      <c r="P125" s="208"/>
      <c r="Q125" s="208"/>
      <c r="R125" s="208"/>
      <c r="S125" s="214"/>
      <c r="T125" s="214"/>
      <c r="U125" s="208"/>
      <c r="V125" s="208"/>
      <c r="W125" s="208"/>
      <c r="X125" s="208"/>
      <c r="Y125" s="208"/>
      <c r="Z125" s="235"/>
      <c r="AA125" s="235"/>
      <c r="AB125" s="236"/>
    </row>
    <row r="126" spans="1:28" ht="66.75" customHeight="1" x14ac:dyDescent="0.2">
      <c r="A126" s="234" t="s">
        <v>255</v>
      </c>
      <c r="B126" s="264" t="s">
        <v>584</v>
      </c>
      <c r="C126" s="248" t="s">
        <v>188</v>
      </c>
      <c r="D126" s="239" t="s">
        <v>466</v>
      </c>
      <c r="E126" s="214" t="str">
        <f t="shared" ref="E126:E142" si="6">IF(D126="SI",AB126,"")</f>
        <v>Normativa interna respectiva, oficializada por la autoridad institucional pertinente.</v>
      </c>
      <c r="F126" s="233"/>
      <c r="G126" s="233"/>
      <c r="H126" s="233"/>
      <c r="I126" s="233"/>
      <c r="J126" s="233"/>
      <c r="K126" s="233"/>
      <c r="L126" s="233"/>
      <c r="M126" s="233"/>
      <c r="N126" s="214"/>
      <c r="O126" s="246"/>
      <c r="P126" s="208"/>
      <c r="Q126" s="208"/>
      <c r="R126" s="246"/>
      <c r="S126" s="246"/>
      <c r="T126" s="246"/>
      <c r="U126" s="246"/>
      <c r="V126" s="246"/>
      <c r="W126" s="246"/>
      <c r="X126" s="208"/>
      <c r="Y126" s="208"/>
      <c r="Z126" s="235"/>
      <c r="AA126" s="235"/>
      <c r="AB126" s="214" t="s">
        <v>187</v>
      </c>
    </row>
    <row r="127" spans="1:28" ht="102" x14ac:dyDescent="0.2">
      <c r="A127" s="234" t="s">
        <v>256</v>
      </c>
      <c r="B127" s="264" t="s">
        <v>585</v>
      </c>
      <c r="C127" s="250" t="s">
        <v>189</v>
      </c>
      <c r="D127" s="239" t="s">
        <v>466</v>
      </c>
      <c r="E127" s="214" t="str">
        <f t="shared" si="6"/>
        <v>Imagen respectiva de la página de Internet de la institución.</v>
      </c>
      <c r="F127" s="233"/>
      <c r="G127" s="233"/>
      <c r="H127" s="233"/>
      <c r="I127" s="233"/>
      <c r="J127" s="233"/>
      <c r="K127" s="233"/>
      <c r="L127" s="233"/>
      <c r="M127" s="233"/>
      <c r="N127" s="214"/>
      <c r="O127" s="246"/>
      <c r="P127" s="208"/>
      <c r="Q127" s="208"/>
      <c r="R127" s="246"/>
      <c r="S127" s="246"/>
      <c r="T127" s="246"/>
      <c r="U127" s="246"/>
      <c r="V127" s="246"/>
      <c r="W127" s="246"/>
      <c r="X127" s="208"/>
      <c r="Y127" s="208"/>
      <c r="Z127" s="235"/>
      <c r="AA127" s="235"/>
      <c r="AB127" s="214" t="s">
        <v>608</v>
      </c>
    </row>
    <row r="128" spans="1:28" ht="114.75" x14ac:dyDescent="0.2">
      <c r="A128" s="234" t="s">
        <v>257</v>
      </c>
      <c r="B128" s="248" t="s">
        <v>586</v>
      </c>
      <c r="C128" s="264" t="s">
        <v>689</v>
      </c>
      <c r="D128" s="239" t="s">
        <v>466</v>
      </c>
      <c r="E128" s="214" t="str">
        <f t="shared" si="6"/>
        <v>Documentación de los mecanismos que la institución utiliza.</v>
      </c>
      <c r="F128" s="233"/>
      <c r="G128" s="233"/>
      <c r="H128" s="233"/>
      <c r="I128" s="233"/>
      <c r="J128" s="233"/>
      <c r="K128" s="233"/>
      <c r="L128" s="233"/>
      <c r="M128" s="233"/>
      <c r="N128" s="214"/>
      <c r="O128" s="208"/>
      <c r="P128" s="208"/>
      <c r="Q128" s="208"/>
      <c r="R128" s="208"/>
      <c r="S128" s="208"/>
      <c r="T128" s="208"/>
      <c r="U128" s="208"/>
      <c r="V128" s="208"/>
      <c r="W128" s="208"/>
      <c r="X128" s="246"/>
      <c r="Y128" s="208"/>
      <c r="Z128" s="235"/>
      <c r="AA128" s="235"/>
      <c r="AB128" s="214" t="s">
        <v>190</v>
      </c>
    </row>
    <row r="129" spans="1:28" ht="153" x14ac:dyDescent="0.2">
      <c r="A129" s="234" t="s">
        <v>258</v>
      </c>
      <c r="B129" s="248" t="s">
        <v>587</v>
      </c>
      <c r="C129" s="264" t="s">
        <v>438</v>
      </c>
      <c r="D129" s="239" t="s">
        <v>466</v>
      </c>
      <c r="E129" s="214" t="str">
        <f t="shared" si="6"/>
        <v>Documentación del programa, incluyendo el manual respectivo cuando se cuente con él.</v>
      </c>
      <c r="F129" s="233"/>
      <c r="G129" s="233"/>
      <c r="H129" s="233"/>
      <c r="I129" s="233"/>
      <c r="J129" s="233"/>
      <c r="K129" s="233"/>
      <c r="L129" s="233"/>
      <c r="M129" s="233"/>
      <c r="N129" s="214"/>
      <c r="O129" s="208"/>
      <c r="P129" s="208"/>
      <c r="Q129" s="208"/>
      <c r="R129" s="208"/>
      <c r="S129" s="208"/>
      <c r="T129" s="208"/>
      <c r="U129" s="208"/>
      <c r="V129" s="208"/>
      <c r="W129" s="208"/>
      <c r="X129" s="246"/>
      <c r="Y129" s="208"/>
      <c r="Z129" s="235"/>
      <c r="AA129" s="235"/>
      <c r="AB129" s="214" t="s">
        <v>690</v>
      </c>
    </row>
    <row r="130" spans="1:28" ht="114.75" x14ac:dyDescent="0.2">
      <c r="A130" s="234" t="s">
        <v>259</v>
      </c>
      <c r="B130" s="248" t="s">
        <v>588</v>
      </c>
      <c r="C130" s="250" t="s">
        <v>440</v>
      </c>
      <c r="D130" s="239" t="s">
        <v>405</v>
      </c>
      <c r="E130" s="214" t="str">
        <f t="shared" si="6"/>
        <v/>
      </c>
      <c r="F130" s="233"/>
      <c r="G130" s="233"/>
      <c r="H130" s="233"/>
      <c r="I130" s="233"/>
      <c r="J130" s="233"/>
      <c r="K130" s="233"/>
      <c r="L130" s="233"/>
      <c r="M130" s="233"/>
      <c r="N130" s="214"/>
      <c r="O130" s="208"/>
      <c r="P130" s="208"/>
      <c r="Q130" s="208"/>
      <c r="R130" s="208"/>
      <c r="S130" s="208"/>
      <c r="T130" s="208"/>
      <c r="U130" s="208"/>
      <c r="V130" s="208"/>
      <c r="W130" s="208"/>
      <c r="X130" s="246"/>
      <c r="Y130" s="208"/>
      <c r="Z130" s="235"/>
      <c r="AA130" s="235"/>
      <c r="AB130" s="214" t="s">
        <v>439</v>
      </c>
    </row>
    <row r="131" spans="1:28" ht="102" x14ac:dyDescent="0.2">
      <c r="A131" s="234" t="s">
        <v>260</v>
      </c>
      <c r="B131" s="248" t="s">
        <v>443</v>
      </c>
      <c r="C131" s="264" t="s">
        <v>441</v>
      </c>
      <c r="D131" s="239" t="s">
        <v>466</v>
      </c>
      <c r="E131" s="214" t="str">
        <f t="shared" si="6"/>
        <v>Procedimientos para la medición del desempeño de los funcionarios, debidamente oficializados por la autoridad institucional pertinente.</v>
      </c>
      <c r="F131" s="233"/>
      <c r="G131" s="233"/>
      <c r="H131" s="233"/>
      <c r="I131" s="233"/>
      <c r="J131" s="233"/>
      <c r="K131" s="233"/>
      <c r="L131" s="233"/>
      <c r="M131" s="233"/>
      <c r="N131" s="214"/>
      <c r="O131" s="208"/>
      <c r="P131" s="208"/>
      <c r="Q131" s="208"/>
      <c r="R131" s="208"/>
      <c r="S131" s="208"/>
      <c r="T131" s="208"/>
      <c r="U131" s="208"/>
      <c r="V131" s="208"/>
      <c r="W131" s="208"/>
      <c r="X131" s="246"/>
      <c r="Y131" s="208"/>
      <c r="Z131" s="235"/>
      <c r="AA131" s="235"/>
      <c r="AB131" s="214" t="s">
        <v>442</v>
      </c>
    </row>
    <row r="132" spans="1:28" ht="51" x14ac:dyDescent="0.2">
      <c r="A132" s="234" t="s">
        <v>261</v>
      </c>
      <c r="B132" s="248" t="s">
        <v>444</v>
      </c>
      <c r="C132" s="250" t="s">
        <v>660</v>
      </c>
      <c r="D132" s="239" t="s">
        <v>466</v>
      </c>
      <c r="E132" s="214" t="str">
        <f t="shared" si="6"/>
        <v>Estadística sobre evaluación del desempeño de los funcionarios correspondiente al año refefido en el IGI.</v>
      </c>
      <c r="F132" s="233"/>
      <c r="G132" s="233"/>
      <c r="H132" s="233"/>
      <c r="I132" s="233"/>
      <c r="J132" s="233"/>
      <c r="K132" s="233"/>
      <c r="L132" s="233"/>
      <c r="M132" s="233"/>
      <c r="N132" s="214"/>
      <c r="O132" s="208"/>
      <c r="P132" s="208"/>
      <c r="Q132" s="208"/>
      <c r="R132" s="208"/>
      <c r="S132" s="208"/>
      <c r="T132" s="208"/>
      <c r="U132" s="208"/>
      <c r="V132" s="208"/>
      <c r="W132" s="208"/>
      <c r="X132" s="246"/>
      <c r="Y132" s="208"/>
      <c r="Z132" s="235"/>
      <c r="AA132" s="235"/>
      <c r="AB132" s="214" t="s">
        <v>500</v>
      </c>
    </row>
    <row r="133" spans="1:28" ht="89.25" x14ac:dyDescent="0.2">
      <c r="A133" s="234" t="s">
        <v>262</v>
      </c>
      <c r="B133" s="248" t="s">
        <v>502</v>
      </c>
      <c r="C133" s="250" t="s">
        <v>503</v>
      </c>
      <c r="D133" s="239" t="s">
        <v>466</v>
      </c>
      <c r="E133" s="214" t="str">
        <f t="shared" si="6"/>
        <v>Documentación de las medidas vigentes en la institución para fortalecer el desempeño de los funcionarios.</v>
      </c>
      <c r="F133" s="233"/>
      <c r="G133" s="233"/>
      <c r="H133" s="233"/>
      <c r="I133" s="233"/>
      <c r="J133" s="233"/>
      <c r="K133" s="233"/>
      <c r="L133" s="233"/>
      <c r="M133" s="233"/>
      <c r="N133" s="214"/>
      <c r="O133" s="208"/>
      <c r="P133" s="208"/>
      <c r="Q133" s="208"/>
      <c r="R133" s="208"/>
      <c r="S133" s="208"/>
      <c r="T133" s="208"/>
      <c r="U133" s="208"/>
      <c r="V133" s="208"/>
      <c r="W133" s="208"/>
      <c r="X133" s="246"/>
      <c r="Y133" s="208"/>
      <c r="Z133" s="235"/>
      <c r="AA133" s="235"/>
      <c r="AB133" s="214" t="s">
        <v>501</v>
      </c>
    </row>
    <row r="134" spans="1:28" ht="140.25" x14ac:dyDescent="0.2">
      <c r="A134" s="234" t="s">
        <v>263</v>
      </c>
      <c r="B134" s="248" t="s">
        <v>589</v>
      </c>
      <c r="C134" s="250" t="s">
        <v>505</v>
      </c>
      <c r="D134" s="239" t="s">
        <v>466</v>
      </c>
      <c r="E134" s="214" t="str">
        <f t="shared" si="6"/>
        <v>Estadística sobre cantidad de funcionarios obligados a presentar la declaración jurada de bienes y cantidad de quienes cumplieron con ese deber.</v>
      </c>
      <c r="F134" s="233"/>
      <c r="G134" s="233"/>
      <c r="H134" s="233"/>
      <c r="I134" s="233"/>
      <c r="J134" s="233"/>
      <c r="K134" s="233"/>
      <c r="L134" s="233"/>
      <c r="M134" s="233"/>
      <c r="N134" s="214"/>
      <c r="O134" s="208"/>
      <c r="P134" s="208"/>
      <c r="Q134" s="208"/>
      <c r="R134" s="208"/>
      <c r="S134" s="208"/>
      <c r="T134" s="208"/>
      <c r="U134" s="208"/>
      <c r="V134" s="208"/>
      <c r="W134" s="208"/>
      <c r="X134" s="246"/>
      <c r="Y134" s="208"/>
      <c r="Z134" s="235"/>
      <c r="AA134" s="235"/>
      <c r="AB134" s="214" t="s">
        <v>504</v>
      </c>
    </row>
    <row r="135" spans="1:28" ht="114.75" x14ac:dyDescent="0.2">
      <c r="A135" s="234" t="s">
        <v>264</v>
      </c>
      <c r="B135" s="248" t="s">
        <v>506</v>
      </c>
      <c r="C135" s="250" t="s">
        <v>508</v>
      </c>
      <c r="D135" s="239" t="s">
        <v>405</v>
      </c>
      <c r="E135" s="214" t="str">
        <f t="shared" si="6"/>
        <v/>
      </c>
      <c r="F135" s="233"/>
      <c r="G135" s="233"/>
      <c r="H135" s="233"/>
      <c r="I135" s="233"/>
      <c r="J135" s="233"/>
      <c r="K135" s="233"/>
      <c r="L135" s="233"/>
      <c r="M135" s="233"/>
      <c r="N135" s="214"/>
      <c r="O135" s="208"/>
      <c r="P135" s="208"/>
      <c r="Q135" s="208"/>
      <c r="R135" s="208"/>
      <c r="S135" s="208"/>
      <c r="T135" s="208"/>
      <c r="U135" s="208"/>
      <c r="V135" s="208"/>
      <c r="W135" s="208"/>
      <c r="X135" s="246"/>
      <c r="Y135" s="208"/>
      <c r="Z135" s="235"/>
      <c r="AA135" s="235"/>
      <c r="AB135" s="214" t="s">
        <v>507</v>
      </c>
    </row>
    <row r="136" spans="1:28" ht="51" x14ac:dyDescent="0.2">
      <c r="A136" s="234" t="s">
        <v>265</v>
      </c>
      <c r="B136" s="248" t="s">
        <v>590</v>
      </c>
      <c r="C136" s="250" t="s">
        <v>510</v>
      </c>
      <c r="D136" s="239" t="s">
        <v>405</v>
      </c>
      <c r="E136" s="214" t="str">
        <f t="shared" si="6"/>
        <v/>
      </c>
      <c r="F136" s="233"/>
      <c r="G136" s="233"/>
      <c r="H136" s="233"/>
      <c r="I136" s="233"/>
      <c r="J136" s="233"/>
      <c r="K136" s="233"/>
      <c r="L136" s="233"/>
      <c r="M136" s="233"/>
      <c r="N136" s="214"/>
      <c r="O136" s="208"/>
      <c r="P136" s="208"/>
      <c r="Q136" s="208"/>
      <c r="R136" s="208"/>
      <c r="S136" s="208"/>
      <c r="T136" s="208"/>
      <c r="U136" s="208"/>
      <c r="V136" s="208"/>
      <c r="W136" s="208"/>
      <c r="X136" s="246"/>
      <c r="Y136" s="208"/>
      <c r="Z136" s="235"/>
      <c r="AA136" s="235"/>
      <c r="AB136" s="214" t="s">
        <v>509</v>
      </c>
    </row>
    <row r="137" spans="1:28" ht="114.75" x14ac:dyDescent="0.2">
      <c r="A137" s="234" t="s">
        <v>266</v>
      </c>
      <c r="B137" s="248" t="s">
        <v>918</v>
      </c>
      <c r="C137" s="250" t="s">
        <v>511</v>
      </c>
      <c r="D137" s="239" t="s">
        <v>405</v>
      </c>
      <c r="E137" s="214" t="str">
        <f t="shared" si="6"/>
        <v/>
      </c>
      <c r="F137" s="233"/>
      <c r="G137" s="233"/>
      <c r="H137" s="233"/>
      <c r="I137" s="233"/>
      <c r="J137" s="233"/>
      <c r="K137" s="233"/>
      <c r="L137" s="233"/>
      <c r="M137" s="233"/>
      <c r="N137" s="214"/>
      <c r="O137" s="208"/>
      <c r="P137" s="208"/>
      <c r="Q137" s="208"/>
      <c r="R137" s="208"/>
      <c r="S137" s="208"/>
      <c r="T137" s="208"/>
      <c r="U137" s="208"/>
      <c r="V137" s="208"/>
      <c r="W137" s="208"/>
      <c r="X137" s="246"/>
      <c r="Y137" s="208"/>
      <c r="Z137" s="235"/>
      <c r="AA137" s="235"/>
      <c r="AB137" s="214" t="s">
        <v>608</v>
      </c>
    </row>
    <row r="138" spans="1:28" ht="140.25" x14ac:dyDescent="0.2">
      <c r="A138" s="234" t="s">
        <v>267</v>
      </c>
      <c r="B138" s="248" t="s">
        <v>47</v>
      </c>
      <c r="C138" s="250" t="s">
        <v>512</v>
      </c>
      <c r="D138" s="239" t="s">
        <v>405</v>
      </c>
      <c r="E138" s="214" t="str">
        <f t="shared" si="6"/>
        <v/>
      </c>
      <c r="F138" s="233"/>
      <c r="G138" s="233"/>
      <c r="H138" s="233"/>
      <c r="I138" s="233"/>
      <c r="J138" s="233"/>
      <c r="K138" s="233"/>
      <c r="L138" s="233"/>
      <c r="M138" s="233"/>
      <c r="N138" s="214"/>
      <c r="O138" s="208"/>
      <c r="P138" s="208"/>
      <c r="Q138" s="208"/>
      <c r="R138" s="208"/>
      <c r="S138" s="208"/>
      <c r="T138" s="208"/>
      <c r="U138" s="208"/>
      <c r="V138" s="208"/>
      <c r="W138" s="208"/>
      <c r="X138" s="246"/>
      <c r="Y138" s="208"/>
      <c r="Z138" s="235"/>
      <c r="AA138" s="235"/>
      <c r="AB138" s="214" t="s">
        <v>608</v>
      </c>
    </row>
    <row r="139" spans="1:28" ht="114.75" x14ac:dyDescent="0.2">
      <c r="A139" s="234" t="s">
        <v>268</v>
      </c>
      <c r="B139" s="248" t="s">
        <v>48</v>
      </c>
      <c r="C139" s="241" t="s">
        <v>529</v>
      </c>
      <c r="D139" s="239" t="s">
        <v>405</v>
      </c>
      <c r="E139" s="214" t="str">
        <f t="shared" si="6"/>
        <v/>
      </c>
      <c r="F139" s="233"/>
      <c r="G139" s="233"/>
      <c r="H139" s="233"/>
      <c r="I139" s="233"/>
      <c r="J139" s="233"/>
      <c r="K139" s="233"/>
      <c r="L139" s="233"/>
      <c r="M139" s="233"/>
      <c r="N139" s="214"/>
      <c r="O139" s="208"/>
      <c r="P139" s="208"/>
      <c r="Q139" s="208"/>
      <c r="R139" s="208"/>
      <c r="S139" s="208"/>
      <c r="T139" s="208"/>
      <c r="U139" s="208"/>
      <c r="V139" s="208"/>
      <c r="W139" s="208"/>
      <c r="X139" s="246"/>
      <c r="Y139" s="208"/>
      <c r="Z139" s="235"/>
      <c r="AA139" s="235"/>
      <c r="AB139" s="214" t="s">
        <v>608</v>
      </c>
    </row>
    <row r="140" spans="1:28" ht="114.75" x14ac:dyDescent="0.2">
      <c r="A140" s="234" t="s">
        <v>269</v>
      </c>
      <c r="B140" s="248" t="s">
        <v>193</v>
      </c>
      <c r="C140" s="250" t="s">
        <v>530</v>
      </c>
      <c r="D140" s="239" t="s">
        <v>466</v>
      </c>
      <c r="E140" s="214" t="str">
        <f t="shared" si="6"/>
        <v>Documentación de los mecanismos utilizados para los propósitos de la pregunta.</v>
      </c>
      <c r="F140" s="233"/>
      <c r="G140" s="233"/>
      <c r="H140" s="233"/>
      <c r="I140" s="233"/>
      <c r="J140" s="233"/>
      <c r="K140" s="233"/>
      <c r="L140" s="233"/>
      <c r="M140" s="233"/>
      <c r="N140" s="214"/>
      <c r="O140" s="208"/>
      <c r="P140" s="208"/>
      <c r="Q140" s="208"/>
      <c r="R140" s="208"/>
      <c r="S140" s="208"/>
      <c r="T140" s="208"/>
      <c r="U140" s="208"/>
      <c r="V140" s="208"/>
      <c r="W140" s="208"/>
      <c r="X140" s="246"/>
      <c r="Y140" s="208"/>
      <c r="Z140" s="235"/>
      <c r="AA140" s="235"/>
      <c r="AB140" s="214" t="s">
        <v>531</v>
      </c>
    </row>
    <row r="141" spans="1:28" ht="114.75" x14ac:dyDescent="0.2">
      <c r="A141" s="234" t="s">
        <v>270</v>
      </c>
      <c r="B141" s="250" t="s">
        <v>700</v>
      </c>
      <c r="C141" s="250" t="s">
        <v>919</v>
      </c>
      <c r="D141" s="239" t="s">
        <v>466</v>
      </c>
      <c r="E141" s="214" t="str">
        <f t="shared" si="6"/>
        <v>Políticas oficializadas y estadística del disfrute de vacaciones, con indicación de la proporción de funcionarios que cumplen el requerimiento de disfrute de al menos tres días en fechas diferentes a las de vacaciones colectivas.</v>
      </c>
      <c r="F141" s="214"/>
      <c r="G141" s="214"/>
      <c r="H141" s="214"/>
      <c r="I141" s="233"/>
      <c r="J141" s="233"/>
      <c r="K141" s="233"/>
      <c r="L141" s="233"/>
      <c r="M141" s="233"/>
      <c r="N141" s="214"/>
      <c r="O141" s="208"/>
      <c r="P141" s="208"/>
      <c r="Q141" s="208"/>
      <c r="R141" s="208"/>
      <c r="S141" s="208"/>
      <c r="T141" s="208"/>
      <c r="U141" s="208"/>
      <c r="V141" s="208"/>
      <c r="W141" s="208"/>
      <c r="X141" s="208"/>
      <c r="Y141" s="208"/>
      <c r="Z141" s="235"/>
      <c r="AA141" s="235"/>
      <c r="AB141" s="240" t="s">
        <v>533</v>
      </c>
    </row>
    <row r="142" spans="1:28" ht="231.75" customHeight="1" x14ac:dyDescent="0.2">
      <c r="A142" s="234" t="s">
        <v>271</v>
      </c>
      <c r="B142" s="250" t="s">
        <v>701</v>
      </c>
      <c r="C142" s="250" t="s">
        <v>1004</v>
      </c>
      <c r="D142" s="239" t="s">
        <v>405</v>
      </c>
      <c r="E142" s="214" t="str">
        <f t="shared" si="6"/>
        <v/>
      </c>
      <c r="F142" s="233"/>
      <c r="G142" s="233"/>
      <c r="H142" s="233"/>
      <c r="I142" s="233"/>
      <c r="J142" s="233"/>
      <c r="K142" s="233"/>
      <c r="L142" s="233"/>
      <c r="M142" s="233"/>
      <c r="N142" s="214"/>
      <c r="O142" s="208"/>
      <c r="P142" s="208"/>
      <c r="Q142" s="208"/>
      <c r="R142" s="208"/>
      <c r="S142" s="208"/>
      <c r="T142" s="208"/>
      <c r="U142" s="208"/>
      <c r="V142" s="208"/>
      <c r="W142" s="208"/>
      <c r="X142" s="208"/>
      <c r="Y142" s="208"/>
      <c r="Z142" s="235"/>
      <c r="AA142" s="235"/>
      <c r="AB142" s="240" t="s">
        <v>532</v>
      </c>
    </row>
    <row r="143" spans="1:28" x14ac:dyDescent="0.2">
      <c r="A143" s="237"/>
      <c r="B143" s="260"/>
      <c r="C143" s="211"/>
      <c r="D143" s="232"/>
      <c r="E143" s="214"/>
      <c r="F143" s="233"/>
      <c r="G143" s="233"/>
      <c r="H143" s="233"/>
      <c r="I143" s="233"/>
      <c r="J143" s="233"/>
      <c r="K143" s="233"/>
      <c r="L143" s="233"/>
      <c r="M143" s="233"/>
      <c r="N143" s="214"/>
      <c r="O143" s="208"/>
      <c r="P143" s="208"/>
      <c r="Q143" s="208"/>
      <c r="R143" s="208"/>
      <c r="S143" s="208"/>
      <c r="T143" s="208"/>
      <c r="U143" s="208"/>
      <c r="V143" s="208"/>
      <c r="W143" s="208"/>
      <c r="X143" s="208"/>
      <c r="Y143" s="208"/>
      <c r="Z143" s="235"/>
      <c r="AA143" s="235"/>
      <c r="AB143" s="214"/>
    </row>
    <row r="144" spans="1:28" ht="25.5" x14ac:dyDescent="0.2">
      <c r="A144" s="385">
        <v>9</v>
      </c>
      <c r="B144" s="386" t="s">
        <v>981</v>
      </c>
      <c r="C144" s="387"/>
      <c r="D144" s="385"/>
      <c r="E144" s="388"/>
      <c r="F144" s="389"/>
      <c r="G144" s="389"/>
      <c r="H144" s="389"/>
      <c r="I144" s="214"/>
      <c r="J144" s="214"/>
      <c r="K144" s="214"/>
      <c r="L144" s="214"/>
      <c r="M144" s="214"/>
      <c r="N144" s="214"/>
      <c r="O144" s="234"/>
      <c r="P144" s="208"/>
      <c r="Q144" s="208"/>
      <c r="R144" s="208"/>
      <c r="S144" s="214"/>
      <c r="T144" s="214"/>
      <c r="U144" s="208"/>
      <c r="V144" s="208"/>
      <c r="W144" s="208"/>
      <c r="X144" s="208"/>
      <c r="Y144" s="208"/>
      <c r="Z144" s="235"/>
      <c r="AA144" s="235"/>
      <c r="AB144" s="236"/>
    </row>
    <row r="145" spans="1:34" ht="38.25" x14ac:dyDescent="0.2">
      <c r="A145" s="237" t="s">
        <v>272</v>
      </c>
      <c r="B145" s="250" t="s">
        <v>982</v>
      </c>
      <c r="C145" s="250" t="s">
        <v>197</v>
      </c>
      <c r="D145" s="265">
        <v>0</v>
      </c>
      <c r="E145" s="214"/>
      <c r="F145" s="233"/>
      <c r="G145" s="233"/>
      <c r="H145" s="233"/>
      <c r="I145" s="233"/>
      <c r="J145" s="233"/>
      <c r="K145" s="233"/>
      <c r="L145" s="233"/>
      <c r="M145" s="233"/>
      <c r="N145" s="214"/>
      <c r="O145" s="208"/>
      <c r="P145" s="208"/>
      <c r="Q145" s="208"/>
      <c r="R145" s="208"/>
      <c r="S145" s="208"/>
      <c r="T145" s="208"/>
      <c r="U145" s="208"/>
      <c r="V145" s="208"/>
      <c r="W145" s="208"/>
      <c r="X145" s="208"/>
      <c r="Y145" s="208"/>
      <c r="Z145" s="235"/>
      <c r="AA145" s="235"/>
      <c r="AB145" s="240"/>
    </row>
    <row r="146" spans="1:34" ht="41.25" customHeight="1" x14ac:dyDescent="0.2">
      <c r="A146" s="237" t="s">
        <v>273</v>
      </c>
      <c r="B146" s="250" t="s">
        <v>983</v>
      </c>
      <c r="C146" s="250" t="s">
        <v>195</v>
      </c>
      <c r="D146" s="265">
        <v>0</v>
      </c>
      <c r="E146" s="214"/>
      <c r="F146" s="233"/>
      <c r="G146" s="233"/>
      <c r="H146" s="233"/>
      <c r="I146" s="233"/>
      <c r="J146" s="233"/>
      <c r="K146" s="233"/>
      <c r="L146" s="233"/>
      <c r="M146" s="233"/>
      <c r="N146" s="214"/>
      <c r="O146" s="208"/>
      <c r="P146" s="208"/>
      <c r="Q146" s="208"/>
      <c r="R146" s="208"/>
      <c r="S146" s="208"/>
      <c r="T146" s="208"/>
      <c r="U146" s="208"/>
      <c r="V146" s="208"/>
      <c r="W146" s="208"/>
      <c r="X146" s="208"/>
      <c r="Y146" s="208"/>
      <c r="Z146" s="235"/>
      <c r="AA146" s="235"/>
      <c r="AB146" s="240"/>
    </row>
    <row r="147" spans="1:34" ht="25.5" x14ac:dyDescent="0.2">
      <c r="A147" s="237" t="s">
        <v>274</v>
      </c>
      <c r="B147" s="250" t="s">
        <v>984</v>
      </c>
      <c r="C147" s="250" t="s">
        <v>196</v>
      </c>
      <c r="D147" s="266">
        <v>0</v>
      </c>
      <c r="E147" s="214"/>
      <c r="F147" s="233"/>
      <c r="G147" s="233"/>
      <c r="H147" s="233"/>
      <c r="I147" s="233"/>
      <c r="J147" s="233"/>
      <c r="K147" s="233"/>
      <c r="L147" s="233"/>
      <c r="M147" s="233"/>
      <c r="N147" s="214"/>
      <c r="O147" s="208"/>
      <c r="P147" s="208"/>
      <c r="Q147" s="208"/>
      <c r="R147" s="208"/>
      <c r="S147" s="208"/>
      <c r="T147" s="208"/>
      <c r="U147" s="208"/>
      <c r="V147" s="208"/>
      <c r="W147" s="208"/>
      <c r="X147" s="208"/>
      <c r="Y147" s="208"/>
      <c r="Z147" s="235"/>
      <c r="AA147" s="235"/>
      <c r="AB147" s="214"/>
    </row>
    <row r="148" spans="1:34" ht="25.5" x14ac:dyDescent="0.2">
      <c r="A148" s="237" t="s">
        <v>275</v>
      </c>
      <c r="B148" s="250" t="s">
        <v>985</v>
      </c>
      <c r="C148" s="250" t="s">
        <v>164</v>
      </c>
      <c r="D148" s="266">
        <v>0</v>
      </c>
      <c r="F148" s="233"/>
      <c r="G148" s="233"/>
      <c r="H148" s="233"/>
      <c r="I148" s="233"/>
      <c r="J148" s="233"/>
      <c r="K148" s="233"/>
      <c r="L148" s="233"/>
      <c r="M148" s="233"/>
      <c r="N148" s="214"/>
      <c r="O148" s="208"/>
      <c r="P148" s="208"/>
      <c r="Q148" s="208"/>
      <c r="R148" s="208"/>
      <c r="S148" s="208"/>
      <c r="T148" s="208"/>
      <c r="U148" s="208"/>
      <c r="V148" s="208"/>
      <c r="W148" s="208"/>
      <c r="X148" s="208"/>
      <c r="Y148" s="208"/>
      <c r="Z148" s="235"/>
      <c r="AA148" s="235"/>
      <c r="AB148" s="214"/>
    </row>
    <row r="149" spans="1:34" ht="30.2" customHeight="1" x14ac:dyDescent="0.2">
      <c r="A149" s="237" t="s">
        <v>276</v>
      </c>
      <c r="B149" s="250" t="s">
        <v>986</v>
      </c>
      <c r="C149" s="250" t="s">
        <v>166</v>
      </c>
      <c r="D149" s="266">
        <v>0</v>
      </c>
      <c r="F149" s="233"/>
      <c r="G149" s="233"/>
      <c r="H149" s="233"/>
      <c r="I149" s="233"/>
      <c r="J149" s="233"/>
      <c r="K149" s="233"/>
      <c r="L149" s="233"/>
      <c r="M149" s="233"/>
      <c r="N149" s="214"/>
      <c r="O149" s="208"/>
      <c r="P149" s="208"/>
      <c r="Q149" s="208"/>
      <c r="R149" s="208"/>
      <c r="S149" s="208"/>
      <c r="T149" s="208"/>
      <c r="U149" s="208"/>
      <c r="V149" s="208"/>
      <c r="W149" s="208"/>
      <c r="X149" s="208"/>
      <c r="Y149" s="208"/>
      <c r="Z149" s="235"/>
      <c r="AA149" s="235"/>
      <c r="AB149" s="214"/>
    </row>
    <row r="150" spans="1:34" ht="25.5" x14ac:dyDescent="0.2">
      <c r="A150" s="237" t="s">
        <v>277</v>
      </c>
      <c r="B150" s="250" t="s">
        <v>987</v>
      </c>
      <c r="C150" s="250" t="s">
        <v>168</v>
      </c>
      <c r="D150" s="266">
        <v>0</v>
      </c>
      <c r="F150" s="254"/>
      <c r="G150" s="254"/>
      <c r="H150" s="254"/>
      <c r="I150" s="233"/>
      <c r="J150" s="233"/>
      <c r="K150" s="233"/>
      <c r="L150" s="233"/>
      <c r="M150" s="233"/>
      <c r="N150" s="214"/>
      <c r="O150" s="208"/>
      <c r="P150" s="208"/>
      <c r="Q150" s="208"/>
      <c r="R150" s="208"/>
      <c r="S150" s="208"/>
      <c r="T150" s="208"/>
      <c r="U150" s="208"/>
      <c r="V150" s="208"/>
      <c r="W150" s="208"/>
      <c r="X150" s="208"/>
      <c r="Y150" s="208"/>
      <c r="Z150" s="235"/>
      <c r="AA150" s="235"/>
      <c r="AB150" s="214"/>
    </row>
    <row r="151" spans="1:34" ht="25.5" x14ac:dyDescent="0.2">
      <c r="A151" s="237" t="s">
        <v>278</v>
      </c>
      <c r="B151" s="250" t="s">
        <v>988</v>
      </c>
      <c r="C151" s="250" t="s">
        <v>198</v>
      </c>
      <c r="D151" s="267">
        <v>0</v>
      </c>
      <c r="E151" s="214"/>
      <c r="F151" s="254"/>
      <c r="G151" s="254"/>
      <c r="H151" s="254"/>
      <c r="I151" s="233"/>
      <c r="J151" s="233"/>
      <c r="K151" s="233"/>
      <c r="L151" s="233"/>
      <c r="M151" s="233"/>
      <c r="N151" s="214"/>
      <c r="O151" s="208"/>
      <c r="P151" s="208"/>
      <c r="Q151" s="208"/>
      <c r="R151" s="208"/>
      <c r="S151" s="208"/>
      <c r="T151" s="208"/>
      <c r="U151" s="208"/>
      <c r="V151" s="208"/>
      <c r="W151" s="208"/>
      <c r="X151" s="208"/>
      <c r="Y151" s="208"/>
      <c r="Z151" s="235"/>
      <c r="AA151" s="235"/>
      <c r="AB151" s="214"/>
    </row>
    <row r="152" spans="1:34" x14ac:dyDescent="0.2">
      <c r="A152" s="237" t="s">
        <v>279</v>
      </c>
      <c r="B152" s="250" t="s">
        <v>989</v>
      </c>
      <c r="C152" s="250" t="s">
        <v>199</v>
      </c>
      <c r="D152" s="265">
        <v>0</v>
      </c>
      <c r="E152" s="214"/>
      <c r="F152" s="233"/>
      <c r="G152" s="233"/>
      <c r="H152" s="233"/>
      <c r="I152" s="233"/>
      <c r="J152" s="233"/>
      <c r="K152" s="233"/>
      <c r="L152" s="233"/>
      <c r="M152" s="233"/>
      <c r="N152" s="214"/>
      <c r="O152" s="208"/>
      <c r="P152" s="208"/>
      <c r="Q152" s="208"/>
      <c r="R152" s="208"/>
      <c r="S152" s="208"/>
      <c r="T152" s="208"/>
      <c r="U152" s="208"/>
      <c r="V152" s="208"/>
      <c r="W152" s="208"/>
      <c r="X152" s="208"/>
      <c r="Y152" s="208"/>
      <c r="Z152" s="235"/>
      <c r="AA152" s="235"/>
      <c r="AB152" s="214"/>
    </row>
    <row r="153" spans="1:34" x14ac:dyDescent="0.2">
      <c r="A153" s="237" t="s">
        <v>280</v>
      </c>
      <c r="B153" s="250" t="s">
        <v>990</v>
      </c>
      <c r="C153" s="250" t="s">
        <v>200</v>
      </c>
      <c r="D153" s="265">
        <v>0</v>
      </c>
      <c r="E153" s="214"/>
      <c r="F153" s="233"/>
      <c r="G153" s="233"/>
      <c r="H153" s="233"/>
      <c r="I153" s="233"/>
      <c r="J153" s="233"/>
      <c r="K153" s="233"/>
      <c r="L153" s="233"/>
      <c r="M153" s="233"/>
      <c r="N153" s="214"/>
      <c r="O153" s="208"/>
      <c r="P153" s="208"/>
      <c r="Q153" s="208"/>
      <c r="R153" s="208"/>
      <c r="S153" s="208"/>
      <c r="T153" s="208"/>
      <c r="U153" s="208"/>
      <c r="V153" s="208"/>
      <c r="W153" s="208"/>
      <c r="X153" s="208"/>
      <c r="Y153" s="208"/>
      <c r="Z153" s="235"/>
      <c r="AA153" s="235"/>
      <c r="AB153" s="214"/>
    </row>
    <row r="154" spans="1:34" ht="25.5" x14ac:dyDescent="0.2">
      <c r="A154" s="237" t="s">
        <v>281</v>
      </c>
      <c r="B154" s="250" t="s">
        <v>991</v>
      </c>
      <c r="C154" s="250" t="s">
        <v>201</v>
      </c>
      <c r="D154" s="265">
        <v>0</v>
      </c>
      <c r="E154" s="208"/>
      <c r="F154" s="214"/>
      <c r="G154" s="214"/>
      <c r="H154" s="214"/>
      <c r="I154" s="233"/>
      <c r="J154" s="233"/>
      <c r="K154" s="233"/>
      <c r="L154" s="233"/>
      <c r="M154" s="233"/>
      <c r="N154" s="214"/>
      <c r="O154" s="208"/>
      <c r="P154" s="208"/>
      <c r="Q154" s="208"/>
      <c r="R154" s="208"/>
      <c r="S154" s="208"/>
      <c r="T154" s="208"/>
      <c r="U154" s="208"/>
      <c r="V154" s="208"/>
      <c r="W154" s="208"/>
      <c r="X154" s="208"/>
      <c r="Y154" s="208"/>
      <c r="Z154" s="235"/>
      <c r="AA154" s="235"/>
    </row>
    <row r="155" spans="1:34" ht="29.25" customHeight="1" x14ac:dyDescent="0.2">
      <c r="A155" s="237" t="s">
        <v>282</v>
      </c>
      <c r="B155" s="250" t="s">
        <v>992</v>
      </c>
      <c r="C155" s="250" t="s">
        <v>202</v>
      </c>
      <c r="D155" s="265">
        <v>0</v>
      </c>
      <c r="E155" s="208"/>
      <c r="F155" s="214"/>
      <c r="G155" s="214"/>
      <c r="H155" s="214"/>
      <c r="I155" s="233"/>
      <c r="J155" s="214"/>
      <c r="K155" s="214"/>
      <c r="L155" s="214"/>
      <c r="M155" s="233"/>
      <c r="N155" s="214"/>
      <c r="O155" s="208"/>
      <c r="P155" s="208"/>
      <c r="Q155" s="208"/>
      <c r="R155" s="208"/>
      <c r="S155" s="208"/>
      <c r="T155" s="208"/>
      <c r="U155" s="208"/>
      <c r="V155" s="208"/>
      <c r="W155" s="208"/>
      <c r="X155" s="208"/>
      <c r="Y155" s="208"/>
      <c r="Z155" s="235"/>
      <c r="AA155" s="235"/>
    </row>
    <row r="156" spans="1:34" x14ac:dyDescent="0.2">
      <c r="A156" s="237" t="s">
        <v>283</v>
      </c>
      <c r="B156" s="250" t="s">
        <v>993</v>
      </c>
      <c r="C156" s="211" t="s">
        <v>203</v>
      </c>
      <c r="D156" s="265">
        <v>0</v>
      </c>
      <c r="E156" s="214"/>
      <c r="F156" s="233"/>
      <c r="G156" s="233"/>
      <c r="H156" s="233"/>
      <c r="I156" s="233"/>
      <c r="J156" s="233"/>
      <c r="K156" s="233"/>
      <c r="L156" s="233"/>
      <c r="M156" s="233"/>
      <c r="N156" s="214"/>
      <c r="O156" s="208"/>
      <c r="P156" s="208"/>
      <c r="Q156" s="208"/>
      <c r="R156" s="208"/>
      <c r="S156" s="208"/>
      <c r="T156" s="208"/>
      <c r="U156" s="208"/>
      <c r="V156" s="208"/>
      <c r="W156" s="208"/>
      <c r="X156" s="208"/>
      <c r="Y156" s="208"/>
      <c r="Z156" s="235"/>
      <c r="AA156" s="235"/>
      <c r="AB156" s="214"/>
    </row>
    <row r="157" spans="1:34" ht="40.5" customHeight="1" x14ac:dyDescent="0.2">
      <c r="A157" s="234"/>
      <c r="B157" s="250" t="s">
        <v>994</v>
      </c>
      <c r="C157" s="211" t="s">
        <v>194</v>
      </c>
      <c r="D157" s="377">
        <f>D152</f>
        <v>0</v>
      </c>
      <c r="E157" s="254"/>
      <c r="F157" s="233"/>
      <c r="G157" s="233"/>
      <c r="H157" s="233"/>
      <c r="I157" s="233"/>
      <c r="J157" s="233"/>
      <c r="K157" s="233"/>
      <c r="L157" s="233"/>
      <c r="M157" s="233"/>
      <c r="N157" s="214"/>
      <c r="O157" s="208"/>
      <c r="P157" s="208"/>
      <c r="Q157" s="208"/>
      <c r="R157" s="208"/>
      <c r="S157" s="208"/>
      <c r="T157" s="208"/>
      <c r="U157" s="208"/>
      <c r="V157" s="208"/>
      <c r="W157" s="208"/>
      <c r="X157" s="208"/>
      <c r="Y157" s="208"/>
      <c r="Z157" s="235"/>
      <c r="AA157" s="235"/>
      <c r="AB157" s="214"/>
    </row>
    <row r="158" spans="1:34" x14ac:dyDescent="0.2">
      <c r="A158" s="237" t="s">
        <v>284</v>
      </c>
      <c r="B158" s="250" t="s">
        <v>995</v>
      </c>
      <c r="C158" s="241" t="s">
        <v>205</v>
      </c>
      <c r="D158" s="265">
        <v>0</v>
      </c>
      <c r="E158" s="244"/>
      <c r="F158" s="233"/>
      <c r="G158" s="233"/>
      <c r="H158" s="233"/>
      <c r="I158" s="233"/>
      <c r="J158" s="233"/>
      <c r="K158" s="233"/>
      <c r="L158" s="233"/>
      <c r="M158" s="233"/>
      <c r="N158" s="214"/>
      <c r="O158" s="208"/>
      <c r="P158" s="208"/>
      <c r="Q158" s="208"/>
      <c r="R158" s="208"/>
      <c r="S158" s="208"/>
      <c r="T158" s="208"/>
      <c r="U158" s="208"/>
      <c r="V158" s="208"/>
      <c r="W158" s="208"/>
      <c r="X158" s="208"/>
      <c r="Y158" s="208"/>
      <c r="Z158" s="235"/>
      <c r="AA158" s="235"/>
      <c r="AB158" s="244"/>
    </row>
    <row r="159" spans="1:34" s="230" customFormat="1" ht="25.5" x14ac:dyDescent="0.2">
      <c r="A159" s="245"/>
      <c r="B159" s="250" t="s">
        <v>996</v>
      </c>
      <c r="C159" s="211" t="s">
        <v>204</v>
      </c>
      <c r="D159" s="377">
        <f>D158</f>
        <v>0</v>
      </c>
      <c r="E159" s="254"/>
      <c r="F159" s="243"/>
      <c r="G159" s="243"/>
      <c r="H159" s="243"/>
      <c r="I159" s="243"/>
      <c r="J159" s="243"/>
      <c r="K159" s="243"/>
      <c r="L159" s="243"/>
      <c r="M159" s="243"/>
      <c r="N159" s="244"/>
      <c r="O159" s="208"/>
      <c r="P159" s="208"/>
      <c r="Q159" s="208"/>
      <c r="R159" s="208"/>
      <c r="S159" s="208"/>
      <c r="T159" s="208"/>
      <c r="U159" s="208"/>
      <c r="V159" s="208"/>
      <c r="W159" s="208"/>
      <c r="X159" s="208"/>
      <c r="Y159" s="208"/>
      <c r="Z159" s="247"/>
      <c r="AA159" s="247"/>
      <c r="AB159" s="214"/>
      <c r="AC159" s="268"/>
      <c r="AD159" s="268"/>
      <c r="AE159" s="268"/>
      <c r="AF159" s="268"/>
      <c r="AG159" s="268"/>
      <c r="AH159" s="268"/>
    </row>
    <row r="160" spans="1:34" s="230" customFormat="1" ht="25.5" x14ac:dyDescent="0.2">
      <c r="A160" s="237" t="s">
        <v>285</v>
      </c>
      <c r="B160" s="250" t="s">
        <v>997</v>
      </c>
      <c r="C160" s="211" t="s">
        <v>206</v>
      </c>
      <c r="D160" s="265">
        <v>0</v>
      </c>
      <c r="E160" s="214"/>
      <c r="F160" s="243"/>
      <c r="G160" s="243"/>
      <c r="H160" s="243"/>
      <c r="I160" s="243"/>
      <c r="J160" s="243"/>
      <c r="K160" s="243"/>
      <c r="L160" s="243"/>
      <c r="M160" s="243"/>
      <c r="N160" s="244"/>
      <c r="O160" s="208"/>
      <c r="P160" s="208"/>
      <c r="Q160" s="208"/>
      <c r="R160" s="208"/>
      <c r="S160" s="208"/>
      <c r="T160" s="208"/>
      <c r="U160" s="208"/>
      <c r="V160" s="208"/>
      <c r="W160" s="208"/>
      <c r="X160" s="208"/>
      <c r="Y160" s="208"/>
      <c r="Z160" s="247"/>
      <c r="AA160" s="247"/>
      <c r="AB160" s="214"/>
      <c r="AC160" s="268"/>
      <c r="AD160" s="268"/>
      <c r="AE160" s="268"/>
      <c r="AF160" s="268"/>
      <c r="AG160" s="268"/>
      <c r="AH160" s="268"/>
    </row>
    <row r="161" spans="1:34" s="230" customFormat="1" x14ac:dyDescent="0.2">
      <c r="A161" s="237"/>
      <c r="B161" s="255"/>
      <c r="C161" s="211"/>
      <c r="D161" s="265"/>
      <c r="E161" s="214"/>
      <c r="F161" s="243"/>
      <c r="G161" s="243"/>
      <c r="H161" s="243"/>
      <c r="I161" s="243"/>
      <c r="J161" s="243"/>
      <c r="K161" s="243"/>
      <c r="L161" s="243"/>
      <c r="M161" s="243"/>
      <c r="N161" s="244"/>
      <c r="O161" s="208"/>
      <c r="P161" s="208"/>
      <c r="Q161" s="208"/>
      <c r="R161" s="208"/>
      <c r="S161" s="208"/>
      <c r="T161" s="208"/>
      <c r="U161" s="208"/>
      <c r="V161" s="208"/>
      <c r="W161" s="208"/>
      <c r="X161" s="208"/>
      <c r="Y161" s="208"/>
      <c r="Z161" s="247"/>
      <c r="AA161" s="247"/>
      <c r="AB161" s="214"/>
      <c r="AC161" s="268"/>
      <c r="AD161" s="268"/>
      <c r="AE161" s="268"/>
      <c r="AF161" s="268"/>
      <c r="AG161" s="268"/>
      <c r="AH161" s="268"/>
    </row>
    <row r="162" spans="1:34" x14ac:dyDescent="0.2">
      <c r="A162" s="385">
        <v>10</v>
      </c>
      <c r="B162" s="386" t="s">
        <v>173</v>
      </c>
      <c r="C162" s="387"/>
      <c r="D162" s="385"/>
      <c r="E162" s="388"/>
      <c r="F162" s="389"/>
      <c r="G162" s="389"/>
      <c r="H162" s="389"/>
      <c r="I162" s="214"/>
      <c r="J162" s="214"/>
      <c r="K162" s="214"/>
      <c r="L162" s="214"/>
      <c r="M162" s="214"/>
      <c r="N162" s="214"/>
      <c r="O162" s="234"/>
      <c r="P162" s="208"/>
      <c r="Q162" s="208"/>
      <c r="R162" s="208"/>
      <c r="S162" s="214"/>
      <c r="T162" s="214"/>
      <c r="U162" s="208"/>
      <c r="V162" s="208"/>
      <c r="W162" s="208"/>
      <c r="X162" s="208"/>
      <c r="Y162" s="208"/>
      <c r="Z162" s="235"/>
      <c r="AA162" s="235"/>
      <c r="AB162" s="236"/>
    </row>
    <row r="163" spans="1:34" ht="51" x14ac:dyDescent="0.2">
      <c r="A163" s="237" t="s">
        <v>286</v>
      </c>
      <c r="B163" s="250" t="s">
        <v>554</v>
      </c>
      <c r="C163" s="211" t="s">
        <v>207</v>
      </c>
      <c r="D163" s="267">
        <v>0</v>
      </c>
      <c r="E163" s="208" t="s">
        <v>698</v>
      </c>
      <c r="F163" s="233"/>
      <c r="G163" s="233"/>
      <c r="H163" s="233"/>
      <c r="I163" s="233"/>
      <c r="J163" s="233"/>
      <c r="K163" s="233"/>
      <c r="L163" s="233"/>
      <c r="M163" s="233"/>
      <c r="N163" s="214"/>
      <c r="O163" s="208"/>
      <c r="P163" s="208"/>
      <c r="Q163" s="208"/>
      <c r="R163" s="208"/>
      <c r="S163" s="208"/>
      <c r="T163" s="208"/>
      <c r="U163" s="208"/>
      <c r="V163" s="208"/>
      <c r="W163" s="208"/>
      <c r="X163" s="208"/>
      <c r="Y163" s="208"/>
      <c r="Z163" s="235"/>
      <c r="AA163" s="235"/>
      <c r="AB163" s="214"/>
    </row>
    <row r="164" spans="1:34" ht="54" customHeight="1" x14ac:dyDescent="0.2">
      <c r="A164" s="237" t="s">
        <v>287</v>
      </c>
      <c r="B164" s="250" t="s">
        <v>555</v>
      </c>
      <c r="C164" s="211" t="s">
        <v>208</v>
      </c>
      <c r="D164" s="269" t="s">
        <v>621</v>
      </c>
      <c r="E164" s="208" t="s">
        <v>699</v>
      </c>
      <c r="F164" s="233"/>
      <c r="G164" s="233"/>
      <c r="H164" s="233"/>
      <c r="I164" s="233"/>
      <c r="J164" s="233"/>
      <c r="K164" s="233"/>
      <c r="L164" s="233"/>
      <c r="M164" s="233"/>
      <c r="N164" s="214"/>
      <c r="O164" s="208"/>
      <c r="P164" s="208"/>
      <c r="Q164" s="208"/>
      <c r="R164" s="208"/>
      <c r="S164" s="208"/>
      <c r="T164" s="208"/>
      <c r="U164" s="208"/>
      <c r="V164" s="208"/>
      <c r="W164" s="208"/>
      <c r="X164" s="208"/>
      <c r="Y164" s="208"/>
      <c r="Z164" s="235"/>
      <c r="AA164" s="235"/>
      <c r="AB164" s="214"/>
    </row>
    <row r="165" spans="1:34" ht="15.75" thickBot="1" x14ac:dyDescent="0.25">
      <c r="A165" s="237"/>
      <c r="B165" s="260"/>
      <c r="C165" s="211"/>
      <c r="D165" s="270"/>
      <c r="E165" s="214"/>
      <c r="F165" s="233"/>
      <c r="G165" s="233"/>
      <c r="H165" s="233"/>
      <c r="I165" s="233"/>
      <c r="J165" s="233"/>
      <c r="K165" s="233"/>
      <c r="L165" s="233"/>
      <c r="M165" s="233"/>
      <c r="N165" s="214"/>
      <c r="O165" s="208"/>
      <c r="P165" s="208"/>
      <c r="Q165" s="208"/>
      <c r="R165" s="208"/>
      <c r="S165" s="208"/>
      <c r="T165" s="208"/>
      <c r="U165" s="208"/>
      <c r="V165" s="208"/>
      <c r="W165" s="208"/>
      <c r="X165" s="208"/>
      <c r="Y165" s="208"/>
      <c r="Z165" s="235"/>
      <c r="AA165" s="235"/>
      <c r="AB165" s="214"/>
    </row>
    <row r="166" spans="1:34" ht="51.75" thickBot="1" x14ac:dyDescent="0.25">
      <c r="A166" s="385">
        <v>11</v>
      </c>
      <c r="B166" s="386" t="s">
        <v>998</v>
      </c>
      <c r="C166" s="387"/>
      <c r="D166" s="390" t="s">
        <v>557</v>
      </c>
      <c r="E166" s="388" t="s">
        <v>558</v>
      </c>
      <c r="F166" s="389"/>
      <c r="G166" s="389"/>
      <c r="H166" s="389"/>
      <c r="I166" s="214"/>
      <c r="J166" s="214"/>
      <c r="K166" s="214"/>
      <c r="L166" s="214"/>
      <c r="M166" s="214"/>
      <c r="N166" s="214"/>
      <c r="O166" s="234"/>
      <c r="P166" s="208"/>
      <c r="Q166" s="208"/>
      <c r="R166" s="208"/>
      <c r="S166" s="214"/>
      <c r="T166" s="214"/>
      <c r="U166" s="208"/>
      <c r="V166" s="208"/>
      <c r="W166" s="208"/>
      <c r="X166" s="208"/>
      <c r="Y166" s="208"/>
      <c r="Z166" s="235"/>
      <c r="AA166" s="235"/>
      <c r="AB166" s="236"/>
    </row>
    <row r="167" spans="1:34" x14ac:dyDescent="0.2">
      <c r="A167" s="234"/>
      <c r="B167" s="271" t="s">
        <v>559</v>
      </c>
      <c r="D167" s="378"/>
      <c r="I167" s="218"/>
      <c r="J167" s="218"/>
      <c r="K167" s="218"/>
      <c r="L167" s="218"/>
      <c r="M167" s="218"/>
    </row>
    <row r="168" spans="1:34" x14ac:dyDescent="0.2">
      <c r="A168" s="234"/>
      <c r="B168" s="271"/>
      <c r="D168" s="378"/>
      <c r="I168" s="218"/>
      <c r="J168" s="218"/>
      <c r="K168" s="218"/>
      <c r="L168" s="218"/>
      <c r="M168" s="218"/>
    </row>
    <row r="169" spans="1:34" ht="25.5" x14ac:dyDescent="0.2">
      <c r="A169" s="234"/>
      <c r="B169" s="272" t="s">
        <v>560</v>
      </c>
      <c r="C169" s="211" t="s">
        <v>209</v>
      </c>
      <c r="D169" s="379">
        <f>SUM(D170:D172)</f>
        <v>0</v>
      </c>
    </row>
    <row r="170" spans="1:34" x14ac:dyDescent="0.2">
      <c r="A170" s="234" t="s">
        <v>288</v>
      </c>
      <c r="B170" s="225" t="s">
        <v>561</v>
      </c>
      <c r="C170" s="211"/>
      <c r="D170" s="273">
        <v>0</v>
      </c>
    </row>
    <row r="171" spans="1:34" x14ac:dyDescent="0.2">
      <c r="A171" s="234" t="s">
        <v>289</v>
      </c>
      <c r="B171" s="225" t="s">
        <v>562</v>
      </c>
      <c r="C171" s="211"/>
      <c r="D171" s="273">
        <v>0</v>
      </c>
    </row>
    <row r="172" spans="1:34" x14ac:dyDescent="0.2">
      <c r="A172" s="234" t="s">
        <v>290</v>
      </c>
      <c r="B172" s="225" t="s">
        <v>563</v>
      </c>
      <c r="C172" s="211"/>
      <c r="D172" s="274">
        <v>0</v>
      </c>
    </row>
    <row r="173" spans="1:34" ht="25.5" x14ac:dyDescent="0.2">
      <c r="A173" s="234"/>
      <c r="B173" s="272" t="s">
        <v>564</v>
      </c>
      <c r="C173" s="211" t="s">
        <v>210</v>
      </c>
      <c r="D173" s="379">
        <f>D174+D178</f>
        <v>0</v>
      </c>
    </row>
    <row r="174" spans="1:34" ht="25.5" x14ac:dyDescent="0.2">
      <c r="A174" s="234" t="s">
        <v>291</v>
      </c>
      <c r="B174" s="275" t="s">
        <v>565</v>
      </c>
      <c r="C174" s="211" t="s">
        <v>209</v>
      </c>
      <c r="D174" s="380">
        <f>SUM(D175:D177)</f>
        <v>0</v>
      </c>
    </row>
    <row r="175" spans="1:34" x14ac:dyDescent="0.2">
      <c r="A175" s="234" t="s">
        <v>292</v>
      </c>
      <c r="B175" s="225" t="s">
        <v>827</v>
      </c>
      <c r="C175" s="211"/>
      <c r="D175" s="273">
        <v>0</v>
      </c>
      <c r="I175" s="218"/>
      <c r="J175" s="218"/>
      <c r="K175" s="218"/>
      <c r="L175" s="218"/>
      <c r="M175" s="218"/>
    </row>
    <row r="176" spans="1:34" x14ac:dyDescent="0.2">
      <c r="A176" s="234" t="s">
        <v>293</v>
      </c>
      <c r="B176" s="225" t="s">
        <v>828</v>
      </c>
      <c r="C176" s="211"/>
      <c r="D176" s="273">
        <v>0</v>
      </c>
      <c r="I176" s="218"/>
      <c r="J176" s="218"/>
      <c r="K176" s="218"/>
      <c r="L176" s="218"/>
      <c r="M176" s="218"/>
    </row>
    <row r="177" spans="1:13" x14ac:dyDescent="0.2">
      <c r="A177" s="234" t="s">
        <v>294</v>
      </c>
      <c r="B177" s="225" t="s">
        <v>829</v>
      </c>
      <c r="C177" s="211"/>
      <c r="D177" s="274">
        <v>0</v>
      </c>
      <c r="I177" s="218"/>
      <c r="J177" s="218"/>
      <c r="K177" s="218"/>
      <c r="L177" s="218"/>
      <c r="M177" s="218"/>
    </row>
    <row r="178" spans="1:13" ht="25.5" x14ac:dyDescent="0.2">
      <c r="A178" s="234"/>
      <c r="B178" s="275" t="s">
        <v>830</v>
      </c>
      <c r="C178" s="211" t="s">
        <v>211</v>
      </c>
      <c r="D178" s="381">
        <f>D169-D174</f>
        <v>0</v>
      </c>
      <c r="F178" s="206"/>
      <c r="G178" s="206"/>
      <c r="H178" s="206"/>
      <c r="M178" s="218"/>
    </row>
    <row r="179" spans="1:13" x14ac:dyDescent="0.2">
      <c r="A179" s="234"/>
      <c r="B179" s="272" t="s">
        <v>831</v>
      </c>
      <c r="C179" s="211"/>
      <c r="D179" s="276"/>
      <c r="I179" s="218"/>
      <c r="J179" s="218"/>
      <c r="K179" s="218"/>
      <c r="L179" s="218"/>
      <c r="M179" s="218"/>
    </row>
    <row r="180" spans="1:13" x14ac:dyDescent="0.2">
      <c r="A180" s="234" t="s">
        <v>295</v>
      </c>
      <c r="B180" s="225" t="s">
        <v>832</v>
      </c>
      <c r="C180" s="211"/>
      <c r="D180" s="273">
        <v>0</v>
      </c>
    </row>
    <row r="181" spans="1:13" x14ac:dyDescent="0.2">
      <c r="A181" s="234" t="s">
        <v>296</v>
      </c>
      <c r="B181" s="225" t="s">
        <v>833</v>
      </c>
      <c r="C181" s="211"/>
      <c r="D181" s="273">
        <v>0</v>
      </c>
    </row>
    <row r="182" spans="1:13" x14ac:dyDescent="0.2">
      <c r="A182" s="234" t="s">
        <v>297</v>
      </c>
      <c r="B182" s="225" t="s">
        <v>834</v>
      </c>
      <c r="C182" s="211" t="s">
        <v>212</v>
      </c>
      <c r="D182" s="273">
        <v>0</v>
      </c>
    </row>
    <row r="183" spans="1:13" x14ac:dyDescent="0.2">
      <c r="A183" s="234" t="s">
        <v>298</v>
      </c>
      <c r="B183" s="225" t="s">
        <v>835</v>
      </c>
      <c r="C183" s="211"/>
      <c r="D183" s="273">
        <v>0</v>
      </c>
    </row>
    <row r="184" spans="1:13" x14ac:dyDescent="0.2">
      <c r="A184" s="234" t="s">
        <v>299</v>
      </c>
      <c r="B184" s="225" t="s">
        <v>836</v>
      </c>
      <c r="C184" s="211"/>
      <c r="D184" s="277">
        <v>0</v>
      </c>
    </row>
    <row r="188" spans="1:13" x14ac:dyDescent="0.2">
      <c r="B188" s="391" t="s">
        <v>1019</v>
      </c>
    </row>
    <row r="189" spans="1:13" x14ac:dyDescent="0.2">
      <c r="B189" s="391" t="s">
        <v>1017</v>
      </c>
      <c r="D189" s="205"/>
    </row>
    <row r="191" spans="1:13" x14ac:dyDescent="0.2">
      <c r="B191" s="391" t="s">
        <v>1018</v>
      </c>
    </row>
    <row r="192" spans="1:13" x14ac:dyDescent="0.2">
      <c r="B192" s="391" t="s">
        <v>1020</v>
      </c>
    </row>
  </sheetData>
  <sheetProtection password="D3B5" sheet="1" objects="1" scenarios="1"/>
  <protectedRanges>
    <protectedRange sqref="D166" name="Rango21"/>
    <protectedRange sqref="B191:B192" name="Rango19"/>
    <protectedRange sqref="B188:B189" name="Rango18"/>
    <protectedRange sqref="D180:D184" name="Rango17"/>
    <protectedRange sqref="D174:D177" name="Rango16"/>
    <protectedRange sqref="D170:D172" name="Rango15"/>
    <protectedRange sqref="D163:D164" name="Rango14"/>
    <protectedRange sqref="D160" name="Rango13"/>
    <protectedRange sqref="D158" name="Rango12"/>
    <protectedRange sqref="D145:D156" name="Rango11"/>
    <protectedRange sqref="D79:D90" name="Rango07"/>
    <protectedRange sqref="D62:D76" name="Rango06"/>
    <protectedRange sqref="C5" name="Rango02"/>
    <protectedRange sqref="C4" name="Rango01"/>
    <protectedRange sqref="D11:D26" name="Rango03"/>
    <protectedRange sqref="D29:D41" name="Rango04"/>
    <protectedRange sqref="D44:D59" name="Rango05"/>
    <protectedRange sqref="D93:D108" name="Rango08"/>
    <protectedRange sqref="F1:H110 F112:H65536 G111:H111" name="Rango20"/>
    <protectedRange sqref="D111:D123" name="Rango09"/>
    <protectedRange sqref="D126:D142" name="Rango10"/>
  </protectedRanges>
  <phoneticPr fontId="29" type="noConversion"/>
  <dataValidations count="5">
    <dataValidation type="list" allowBlank="1" showInputMessage="1" showErrorMessage="1" sqref="D166">
      <formula1>DatosContable</formula1>
    </dataValidation>
    <dataValidation type="whole" allowBlank="1" showInputMessage="1" showErrorMessage="1" sqref="D147:D150 D161:D162">
      <formula1>0</formula1>
      <formula2>1E+30</formula2>
    </dataValidation>
    <dataValidation type="list" allowBlank="1" showInputMessage="1" showErrorMessage="1" sqref="D53:D56 D58 D129:D139 D141:D142 D111:D123 D90 D48:D50 D44:D46 D79:D85 D11:D17 D19:D26">
      <formula1>sino</formula1>
    </dataValidation>
    <dataValidation type="list" allowBlank="1" showInputMessage="1" showErrorMessage="1" sqref="D62:D76 D57 D140 D126:D128 D93:D108 D59 D29:D41 D51:D52 D47 D18 D86:D89">
      <formula1>noap</formula1>
    </dataValidation>
    <dataValidation type="list" allowBlank="1" showInputMessage="1" showErrorMessage="1" sqref="B7 C5">
      <formula1>inst</formula1>
    </dataValidation>
  </dataValidations>
  <pageMargins left="0.59055118110236227" right="0.39370078740157483" top="0.59055118110236227" bottom="0.59055118110236227" header="0" footer="0"/>
  <pageSetup scale="5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workbookViewId="0">
      <selection activeCell="B21" sqref="B21"/>
    </sheetView>
  </sheetViews>
  <sheetFormatPr baseColWidth="10" defaultColWidth="11.5703125" defaultRowHeight="12.75" x14ac:dyDescent="0.2"/>
  <cols>
    <col min="1" max="1" width="4.7109375" style="279" customWidth="1"/>
    <col min="2" max="2" width="51.42578125" style="279" customWidth="1"/>
    <col min="3" max="3" width="15.85546875" style="297" customWidth="1"/>
    <col min="4" max="4" width="4.7109375" style="279" customWidth="1"/>
    <col min="5" max="18" width="11.5703125" style="279"/>
    <col min="19" max="19" width="4.7109375" style="279" hidden="1" customWidth="1"/>
    <col min="20" max="22" width="19.5703125" style="279" hidden="1" customWidth="1"/>
    <col min="23" max="23" width="4.7109375" style="279" hidden="1" customWidth="1"/>
    <col min="24" max="16384" width="11.5703125" style="279"/>
  </cols>
  <sheetData>
    <row r="1" spans="1:23" x14ac:dyDescent="0.2">
      <c r="A1" s="359"/>
      <c r="B1" s="360"/>
      <c r="C1" s="361"/>
      <c r="D1" s="362"/>
      <c r="S1" s="280"/>
      <c r="T1" s="281"/>
      <c r="U1" s="281"/>
      <c r="V1" s="281"/>
      <c r="W1" s="282"/>
    </row>
    <row r="2" spans="1:23" ht="18.75" x14ac:dyDescent="0.3">
      <c r="A2" s="363"/>
      <c r="B2" s="408" t="s">
        <v>455</v>
      </c>
      <c r="C2" s="408"/>
      <c r="D2" s="364"/>
      <c r="E2" s="283"/>
      <c r="F2" s="283"/>
      <c r="G2" s="283"/>
      <c r="H2" s="283"/>
      <c r="I2" s="283"/>
      <c r="J2" s="283"/>
      <c r="K2" s="283"/>
      <c r="L2" s="283"/>
      <c r="M2" s="283"/>
      <c r="N2" s="283"/>
      <c r="O2" s="283"/>
      <c r="P2" s="283"/>
      <c r="Q2" s="283"/>
      <c r="R2" s="283"/>
      <c r="S2" s="409" t="s">
        <v>94</v>
      </c>
      <c r="T2" s="410"/>
      <c r="U2" s="410"/>
      <c r="V2" s="410"/>
      <c r="W2" s="411"/>
    </row>
    <row r="3" spans="1:23" ht="15.75" x14ac:dyDescent="0.2">
      <c r="A3" s="363"/>
      <c r="B3" s="412" t="str">
        <f>'Para-responder'!C4</f>
        <v>OFICINA NACIONAL DE SEMILLAS</v>
      </c>
      <c r="C3" s="412"/>
      <c r="D3" s="364"/>
      <c r="E3" s="284"/>
      <c r="F3" s="284"/>
      <c r="G3" s="284"/>
      <c r="H3" s="284"/>
      <c r="I3" s="284"/>
      <c r="J3" s="284"/>
      <c r="K3" s="284"/>
      <c r="L3" s="284"/>
      <c r="M3" s="284"/>
      <c r="N3" s="284"/>
      <c r="O3" s="284"/>
      <c r="P3" s="284"/>
      <c r="Q3" s="284"/>
      <c r="R3" s="284"/>
      <c r="S3" s="285"/>
      <c r="T3" s="407" t="s">
        <v>95</v>
      </c>
      <c r="U3" s="407"/>
      <c r="V3" s="407"/>
      <c r="W3" s="286"/>
    </row>
    <row r="4" spans="1:23" ht="15.75" x14ac:dyDescent="0.2">
      <c r="A4" s="365"/>
      <c r="B4" s="366"/>
      <c r="C4" s="367"/>
      <c r="D4" s="368"/>
      <c r="E4" s="287"/>
      <c r="F4" s="287"/>
      <c r="G4" s="287"/>
      <c r="H4" s="287"/>
      <c r="I4" s="287"/>
      <c r="J4" s="287"/>
      <c r="K4" s="287"/>
      <c r="L4" s="287"/>
      <c r="M4" s="287"/>
      <c r="N4" s="287"/>
      <c r="O4" s="287"/>
      <c r="P4" s="287"/>
      <c r="Q4" s="287"/>
      <c r="R4" s="287"/>
      <c r="S4" s="288"/>
      <c r="T4" s="407"/>
      <c r="U4" s="407"/>
      <c r="V4" s="407"/>
      <c r="W4" s="289"/>
    </row>
    <row r="5" spans="1:23" ht="31.5" x14ac:dyDescent="0.2">
      <c r="A5" s="363"/>
      <c r="B5" s="405" t="s">
        <v>969</v>
      </c>
      <c r="C5" s="406"/>
      <c r="D5" s="364"/>
      <c r="E5" s="284"/>
      <c r="F5" s="284"/>
      <c r="G5" s="284"/>
      <c r="H5" s="284"/>
      <c r="I5" s="284"/>
      <c r="J5" s="284"/>
      <c r="K5" s="284"/>
      <c r="L5" s="284"/>
      <c r="M5" s="284"/>
      <c r="N5" s="284"/>
      <c r="O5" s="284"/>
      <c r="P5" s="284"/>
      <c r="Q5" s="284"/>
      <c r="R5" s="284"/>
      <c r="S5" s="285"/>
      <c r="T5" s="290" t="s">
        <v>496</v>
      </c>
      <c r="U5" s="290" t="s">
        <v>495</v>
      </c>
      <c r="V5" s="290" t="s">
        <v>87</v>
      </c>
      <c r="W5" s="286"/>
    </row>
    <row r="6" spans="1:23" ht="15.75" x14ac:dyDescent="0.2">
      <c r="A6" s="365"/>
      <c r="B6" s="366"/>
      <c r="C6" s="367"/>
      <c r="D6" s="368"/>
      <c r="E6" s="287"/>
      <c r="F6" s="287"/>
      <c r="G6" s="287"/>
      <c r="H6" s="287"/>
      <c r="I6" s="287"/>
      <c r="J6" s="287"/>
      <c r="K6" s="287"/>
      <c r="L6" s="287"/>
      <c r="M6" s="287"/>
      <c r="N6" s="287"/>
      <c r="O6" s="287"/>
      <c r="P6" s="287"/>
      <c r="Q6" s="287"/>
      <c r="R6" s="287"/>
      <c r="S6" s="288"/>
      <c r="T6" s="291"/>
      <c r="U6" s="291"/>
      <c r="V6" s="291"/>
      <c r="W6" s="289"/>
    </row>
    <row r="7" spans="1:23" ht="15" x14ac:dyDescent="0.2">
      <c r="A7" s="363"/>
      <c r="B7" s="369" t="s">
        <v>857</v>
      </c>
      <c r="C7" s="370">
        <f>'Por-tema'!C236</f>
        <v>81.25</v>
      </c>
      <c r="D7" s="364"/>
      <c r="S7" s="285"/>
      <c r="T7" s="292">
        <f>'Por-tema'!E236</f>
        <v>71.428571428571431</v>
      </c>
      <c r="U7" s="292">
        <f>'Por-tema'!F236</f>
        <v>83.333333333333329</v>
      </c>
      <c r="V7" s="292">
        <f>'Por-tema'!G236</f>
        <v>100</v>
      </c>
      <c r="W7" s="286"/>
    </row>
    <row r="8" spans="1:23" ht="15" x14ac:dyDescent="0.2">
      <c r="A8" s="363"/>
      <c r="B8" s="369" t="s">
        <v>378</v>
      </c>
      <c r="C8" s="370">
        <f>'Por-tema'!C237</f>
        <v>61.53846153846154</v>
      </c>
      <c r="D8" s="364"/>
      <c r="S8" s="285"/>
      <c r="T8" s="292">
        <f>'Por-tema'!E237</f>
        <v>60</v>
      </c>
      <c r="U8" s="292">
        <f>'Por-tema'!F237</f>
        <v>75</v>
      </c>
      <c r="V8" s="292">
        <f>'Por-tema'!G237</f>
        <v>50</v>
      </c>
      <c r="W8" s="286"/>
    </row>
    <row r="9" spans="1:23" ht="15" x14ac:dyDescent="0.2">
      <c r="A9" s="363"/>
      <c r="B9" s="369" t="s">
        <v>859</v>
      </c>
      <c r="C9" s="370">
        <f>'Por-tema'!C238</f>
        <v>50</v>
      </c>
      <c r="D9" s="364"/>
      <c r="S9" s="285"/>
      <c r="T9" s="292">
        <f>'Por-tema'!E238</f>
        <v>20</v>
      </c>
      <c r="U9" s="292">
        <f>'Por-tema'!F238</f>
        <v>25</v>
      </c>
      <c r="V9" s="292">
        <f>'Por-tema'!G238</f>
        <v>100</v>
      </c>
      <c r="W9" s="286"/>
    </row>
    <row r="10" spans="1:23" ht="15" x14ac:dyDescent="0.2">
      <c r="A10" s="363"/>
      <c r="B10" s="369" t="s">
        <v>383</v>
      </c>
      <c r="C10" s="370">
        <f>'Por-tema'!C239</f>
        <v>71.428571428571431</v>
      </c>
      <c r="D10" s="364"/>
      <c r="S10" s="285"/>
      <c r="T10" s="292">
        <f>'Por-tema'!E239</f>
        <v>60</v>
      </c>
      <c r="U10" s="292">
        <f>'Por-tema'!F239</f>
        <v>50</v>
      </c>
      <c r="V10" s="292">
        <f>'Por-tema'!G239</f>
        <v>100</v>
      </c>
      <c r="W10" s="286"/>
    </row>
    <row r="11" spans="1:23" ht="15" x14ac:dyDescent="0.2">
      <c r="A11" s="363"/>
      <c r="B11" s="369" t="s">
        <v>861</v>
      </c>
      <c r="C11" s="370">
        <f>'Por-tema'!C240</f>
        <v>66.666666666666671</v>
      </c>
      <c r="D11" s="364"/>
      <c r="S11" s="285"/>
      <c r="T11" s="292">
        <f>'Por-tema'!E240</f>
        <v>80</v>
      </c>
      <c r="U11" s="292">
        <f>'Por-tema'!F240</f>
        <v>50</v>
      </c>
      <c r="V11" s="292">
        <f>'Por-tema'!G240</f>
        <v>66.666666666666671</v>
      </c>
      <c r="W11" s="286"/>
    </row>
    <row r="12" spans="1:23" ht="15" x14ac:dyDescent="0.2">
      <c r="A12" s="363"/>
      <c r="B12" s="369" t="s">
        <v>384</v>
      </c>
      <c r="C12" s="370">
        <f>'Por-tema'!C241</f>
        <v>12.5</v>
      </c>
      <c r="D12" s="364"/>
      <c r="S12" s="285"/>
      <c r="T12" s="292">
        <f>'Por-tema'!E241</f>
        <v>14.285714285714286</v>
      </c>
      <c r="U12" s="292">
        <f>'Por-tema'!F241</f>
        <v>0</v>
      </c>
      <c r="V12" s="292">
        <f>'Por-tema'!G241</f>
        <v>20</v>
      </c>
      <c r="W12" s="286"/>
    </row>
    <row r="13" spans="1:23" ht="15" x14ac:dyDescent="0.2">
      <c r="A13" s="363"/>
      <c r="B13" s="369" t="s">
        <v>999</v>
      </c>
      <c r="C13" s="370">
        <f>'Por-tema'!C242</f>
        <v>100</v>
      </c>
      <c r="D13" s="364"/>
      <c r="S13" s="285"/>
      <c r="T13" s="292">
        <f>'Por-tema'!E242</f>
        <v>100</v>
      </c>
      <c r="U13" s="292">
        <f>'Por-tema'!F242</f>
        <v>100</v>
      </c>
      <c r="V13" s="292">
        <f>'Por-tema'!G242</f>
        <v>100</v>
      </c>
      <c r="W13" s="286"/>
    </row>
    <row r="14" spans="1:23" ht="15" x14ac:dyDescent="0.2">
      <c r="A14" s="363"/>
      <c r="B14" s="369" t="s">
        <v>385</v>
      </c>
      <c r="C14" s="370">
        <f>'Por-tema'!C243</f>
        <v>58.823529411764703</v>
      </c>
      <c r="D14" s="364"/>
      <c r="S14" s="285"/>
      <c r="T14" s="292">
        <f>'Por-tema'!E243</f>
        <v>66.666666666666671</v>
      </c>
      <c r="U14" s="292">
        <f>'Por-tema'!F243</f>
        <v>50</v>
      </c>
      <c r="V14" s="292">
        <f>'Por-tema'!G243</f>
        <v>60</v>
      </c>
      <c r="W14" s="286"/>
    </row>
    <row r="15" spans="1:23" ht="15" x14ac:dyDescent="0.2">
      <c r="A15" s="363"/>
      <c r="B15" s="369"/>
      <c r="C15" s="370"/>
      <c r="D15" s="364"/>
      <c r="S15" s="285"/>
      <c r="T15" s="292"/>
      <c r="U15" s="292"/>
      <c r="V15" s="292"/>
      <c r="W15" s="286"/>
    </row>
    <row r="16" spans="1:23" ht="15.75" thickBot="1" x14ac:dyDescent="0.25">
      <c r="A16" s="363"/>
      <c r="B16" s="371" t="s">
        <v>895</v>
      </c>
      <c r="C16" s="372">
        <f>'Por-tema'!C245</f>
        <v>61.739130434782609</v>
      </c>
      <c r="D16" s="364"/>
      <c r="S16" s="285"/>
      <c r="T16" s="293">
        <f>'Por-tema'!E245</f>
        <v>58.695652173913047</v>
      </c>
      <c r="U16" s="293">
        <f>'Por-tema'!F245</f>
        <v>55.555555555555557</v>
      </c>
      <c r="V16" s="293">
        <f>'Por-tema'!G245</f>
        <v>72.727272727272734</v>
      </c>
      <c r="W16" s="286"/>
    </row>
    <row r="17" spans="1:23" ht="15.75" thickTop="1" x14ac:dyDescent="0.2">
      <c r="A17" s="373"/>
      <c r="B17" s="374"/>
      <c r="C17" s="375"/>
      <c r="D17" s="376"/>
      <c r="S17" s="294"/>
      <c r="T17" s="295"/>
      <c r="U17" s="295"/>
      <c r="V17" s="295"/>
      <c r="W17" s="296"/>
    </row>
  </sheetData>
  <sheetProtection password="D3B5" sheet="1" objects="1" scenarios="1"/>
  <mergeCells count="6">
    <mergeCell ref="B5:C5"/>
    <mergeCell ref="T3:V3"/>
    <mergeCell ref="B2:C2"/>
    <mergeCell ref="S2:W2"/>
    <mergeCell ref="B3:C3"/>
    <mergeCell ref="T4:V4"/>
  </mergeCells>
  <phoneticPr fontId="29" type="noConversion"/>
  <printOptions horizontalCentered="1" verticalCentered="1"/>
  <pageMargins left="0.78740157480314965" right="0.78740157480314965" top="0.98425196850393704" bottom="0.98425196850393704"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workbookViewId="0">
      <pane xSplit="1" ySplit="7" topLeftCell="B8" activePane="bottomRight" state="frozen"/>
      <selection pane="topRight" activeCell="B1" sqref="B1"/>
      <selection pane="bottomLeft" activeCell="A8" sqref="A8"/>
      <selection pane="bottomRight" activeCell="B70" sqref="B70"/>
    </sheetView>
  </sheetViews>
  <sheetFormatPr baseColWidth="10" defaultRowHeight="15" x14ac:dyDescent="0.2"/>
  <cols>
    <col min="1" max="1" width="6.7109375" style="2" customWidth="1"/>
    <col min="2" max="2" width="80" style="2" customWidth="1"/>
    <col min="3" max="3" width="29.85546875" style="57" customWidth="1"/>
    <col min="4" max="4" width="11.42578125" style="5"/>
    <col min="5" max="7" width="11.7109375" style="3" customWidth="1"/>
    <col min="8" max="8" width="11.42578125" style="2"/>
    <col min="9" max="11" width="8.7109375" style="3" customWidth="1"/>
    <col min="12" max="12" width="11.42578125" style="2"/>
    <col min="13" max="13" width="14.85546875" style="2" customWidth="1"/>
    <col min="14" max="16384" width="11.42578125" style="2"/>
  </cols>
  <sheetData>
    <row r="1" spans="1:11" ht="20.25" x14ac:dyDescent="0.3">
      <c r="A1" s="413" t="s">
        <v>131</v>
      </c>
      <c r="B1" s="413"/>
      <c r="C1" s="413"/>
    </row>
    <row r="2" spans="1:11" x14ac:dyDescent="0.2">
      <c r="C2" s="2"/>
    </row>
    <row r="3" spans="1:11" ht="15" customHeight="1" x14ac:dyDescent="0.2">
      <c r="A3" s="7"/>
      <c r="B3" s="165" t="s">
        <v>456</v>
      </c>
      <c r="C3" s="166" t="str">
        <f>'Para-responder'!C4</f>
        <v>OFICINA NACIONAL DE SEMILLAS</v>
      </c>
      <c r="D3" s="2"/>
    </row>
    <row r="4" spans="1:11" x14ac:dyDescent="0.2">
      <c r="C4" s="2"/>
    </row>
    <row r="5" spans="1:11" x14ac:dyDescent="0.2">
      <c r="A5" s="7"/>
      <c r="B5" s="165"/>
      <c r="D5" s="2"/>
    </row>
    <row r="6" spans="1:11" x14ac:dyDescent="0.2">
      <c r="A6" s="7"/>
      <c r="C6" s="8"/>
      <c r="D6" s="2"/>
    </row>
    <row r="7" spans="1:11" x14ac:dyDescent="0.2">
      <c r="A7" s="158" t="s">
        <v>365</v>
      </c>
      <c r="B7" s="158" t="s">
        <v>366</v>
      </c>
      <c r="C7" s="158" t="s">
        <v>460</v>
      </c>
      <c r="E7" s="158" t="s">
        <v>491</v>
      </c>
      <c r="F7" s="158" t="s">
        <v>492</v>
      </c>
      <c r="G7" s="158" t="s">
        <v>494</v>
      </c>
      <c r="I7" s="158" t="s">
        <v>491</v>
      </c>
      <c r="J7" s="158" t="s">
        <v>492</v>
      </c>
      <c r="K7" s="158" t="s">
        <v>494</v>
      </c>
    </row>
    <row r="8" spans="1:11" x14ac:dyDescent="0.2">
      <c r="A8" s="159"/>
      <c r="B8" s="159" t="s">
        <v>367</v>
      </c>
      <c r="C8" s="166" t="s">
        <v>842</v>
      </c>
    </row>
    <row r="9" spans="1:11" x14ac:dyDescent="0.25">
      <c r="A9" s="159"/>
      <c r="B9" s="159" t="s">
        <v>368</v>
      </c>
      <c r="C9" s="13"/>
    </row>
    <row r="10" spans="1:11" x14ac:dyDescent="0.2">
      <c r="A10" s="7"/>
      <c r="B10" s="7"/>
      <c r="C10" s="15"/>
    </row>
    <row r="11" spans="1:11" x14ac:dyDescent="0.2">
      <c r="A11" s="185">
        <v>1</v>
      </c>
      <c r="B11" s="19" t="s">
        <v>463</v>
      </c>
      <c r="C11" s="15"/>
      <c r="E11" s="186" t="s">
        <v>491</v>
      </c>
      <c r="F11" s="186" t="s">
        <v>492</v>
      </c>
      <c r="G11" s="186" t="s">
        <v>494</v>
      </c>
      <c r="I11" s="186" t="s">
        <v>491</v>
      </c>
      <c r="J11" s="186" t="s">
        <v>492</v>
      </c>
      <c r="K11" s="186" t="s">
        <v>494</v>
      </c>
    </row>
    <row r="12" spans="1:11" ht="51" x14ac:dyDescent="0.2">
      <c r="A12" s="12" t="s">
        <v>712</v>
      </c>
      <c r="B12" s="184" t="str">
        <f>'Para-responder'!B11</f>
        <v>Con respecto a la declaración institucional de misión, visión y valores:
a. ¿Han sido promulgadas formalmente por el jerarca?
b. ¿La institución cuenta con un programa establecido y en funcionamiento para divulgar y promover entre los funcionarios dicha declaración?</v>
      </c>
      <c r="C12" s="23" t="str">
        <f>'Para-responder'!D11</f>
        <v>SI</v>
      </c>
      <c r="E12" s="3" t="str">
        <f>IF(I12="X",$C12,"")</f>
        <v/>
      </c>
      <c r="F12" s="3" t="str">
        <f>IF(J12="X",$C12,"")</f>
        <v/>
      </c>
      <c r="G12" s="3" t="str">
        <f>IF(K12="X",$C12,"")</f>
        <v>SI</v>
      </c>
      <c r="K12" s="3" t="s">
        <v>493</v>
      </c>
    </row>
    <row r="13" spans="1:11" ht="25.5" x14ac:dyDescent="0.2">
      <c r="A13" s="12" t="s">
        <v>713</v>
      </c>
      <c r="B13" s="184" t="str">
        <f>'Para-responder'!B12</f>
        <v>¿La institución ha oficializado una metodología para formular sus planes plurianuales y anuales?</v>
      </c>
      <c r="C13" s="23" t="str">
        <f>'Para-responder'!D12</f>
        <v>SI</v>
      </c>
      <c r="E13" s="3" t="str">
        <f t="shared" ref="E13:E26" si="0">IF(I13="X",$C13,"")</f>
        <v/>
      </c>
      <c r="F13" s="3" t="str">
        <f t="shared" ref="F13:F26" si="1">IF(J13="X",$C13,"")</f>
        <v>SI</v>
      </c>
      <c r="G13" s="3" t="str">
        <f t="shared" ref="G13:G26" si="2">IF(K13="X",$C13,"")</f>
        <v/>
      </c>
      <c r="J13" s="3" t="s">
        <v>493</v>
      </c>
    </row>
    <row r="14" spans="1:11" ht="51" x14ac:dyDescent="0.2">
      <c r="A14" s="12" t="s">
        <v>714</v>
      </c>
      <c r="B14" s="184" t="str">
        <f>'Para-responder'!B13</f>
        <v>¿La institución aplica mecanismos para considerar opiniones de los ciudadanos y los funcionarios como insumo para la formulación de los siguientes instrumentos de gestión?:
a. El plan anual institucional
b. El presupuesto institucional</v>
      </c>
      <c r="C14" s="23" t="str">
        <f>'Para-responder'!D13</f>
        <v>SI</v>
      </c>
      <c r="E14" s="3" t="str">
        <f t="shared" si="0"/>
        <v/>
      </c>
      <c r="F14" s="3" t="str">
        <f t="shared" si="1"/>
        <v>SI</v>
      </c>
      <c r="G14" s="3" t="str">
        <f t="shared" si="2"/>
        <v/>
      </c>
      <c r="J14" s="3" t="s">
        <v>493</v>
      </c>
    </row>
    <row r="15" spans="1:11" x14ac:dyDescent="0.2">
      <c r="A15" s="12" t="s">
        <v>715</v>
      </c>
      <c r="B15" s="184" t="str">
        <f>'Para-responder'!B14</f>
        <v>¿La institución cuenta con un plan plurianual vigente y actualizado?</v>
      </c>
      <c r="C15" s="23" t="str">
        <f>'Para-responder'!D14</f>
        <v>SI</v>
      </c>
      <c r="E15" s="3" t="str">
        <f t="shared" si="0"/>
        <v>SI</v>
      </c>
      <c r="F15" s="3" t="str">
        <f t="shared" si="1"/>
        <v/>
      </c>
      <c r="G15" s="3" t="str">
        <f t="shared" si="2"/>
        <v/>
      </c>
      <c r="I15" s="3" t="s">
        <v>493</v>
      </c>
    </row>
    <row r="16" spans="1:11" ht="51" x14ac:dyDescent="0.2">
      <c r="A16" s="12" t="s">
        <v>716</v>
      </c>
      <c r="B16" s="184" t="str">
        <f>'Para-responder'!B15</f>
        <v>¿El plan plurianual institucional considera los siguientes tipos de indicadores de desempeño?:
a. De gestión (tales como eficiencia, eficacia y economía)
b. De resultados (tales como efecto e impacto)</v>
      </c>
      <c r="C16" s="23" t="str">
        <f>'Para-responder'!D15</f>
        <v>NO</v>
      </c>
      <c r="E16" s="3" t="str">
        <f t="shared" si="0"/>
        <v>NO</v>
      </c>
      <c r="F16" s="3" t="str">
        <f t="shared" si="1"/>
        <v/>
      </c>
      <c r="G16" s="3" t="str">
        <f t="shared" si="2"/>
        <v/>
      </c>
      <c r="I16" s="3" t="s">
        <v>493</v>
      </c>
    </row>
    <row r="17" spans="1:11" ht="38.25" x14ac:dyDescent="0.2">
      <c r="A17" s="12" t="s">
        <v>717</v>
      </c>
      <c r="B17" s="184" t="str">
        <f>'Para-responder'!B16</f>
        <v>¿El plan anual institucional considera los siguientes tipos de indicadores de desempeño?
a. De gestión (tales como eficiencia, eficacia y economía)
b. Vinculación con el plan plurianual</v>
      </c>
      <c r="C17" s="23" t="str">
        <f>'Para-responder'!D16</f>
        <v>SI</v>
      </c>
      <c r="E17" s="3" t="str">
        <f t="shared" si="0"/>
        <v>SI</v>
      </c>
      <c r="F17" s="3" t="str">
        <f t="shared" si="1"/>
        <v/>
      </c>
      <c r="G17" s="3" t="str">
        <f t="shared" si="2"/>
        <v/>
      </c>
      <c r="I17" s="3" t="s">
        <v>493</v>
      </c>
    </row>
    <row r="18" spans="1:11" ht="25.5" x14ac:dyDescent="0.2">
      <c r="A18" s="12" t="s">
        <v>718</v>
      </c>
      <c r="B18" s="184" t="str">
        <f>'Para-responder'!B17</f>
        <v>¿La institución ha oficializado una metodología para la definición, medición y ajuste de los indicadores que incorpora en sus planes?</v>
      </c>
      <c r="C18" s="23" t="str">
        <f>'Para-responder'!D17</f>
        <v>NO</v>
      </c>
      <c r="E18" s="3" t="str">
        <f t="shared" si="0"/>
        <v/>
      </c>
      <c r="F18" s="3" t="str">
        <f t="shared" si="1"/>
        <v>NO</v>
      </c>
      <c r="G18" s="3" t="str">
        <f t="shared" si="2"/>
        <v/>
      </c>
      <c r="J18" s="3" t="s">
        <v>493</v>
      </c>
    </row>
    <row r="19" spans="1:11" ht="25.5" x14ac:dyDescent="0.2">
      <c r="A19" s="12" t="s">
        <v>719</v>
      </c>
      <c r="B19" s="184" t="str">
        <f>'Para-responder'!B18</f>
        <v>¿En el plan anual se incorporan acciones que están vinculadas con el Plan Nacional de Desarrollo (PND)?</v>
      </c>
      <c r="C19" s="23" t="str">
        <f>'Para-responder'!D18</f>
        <v>SI</v>
      </c>
      <c r="E19" s="3" t="str">
        <f t="shared" si="0"/>
        <v>SI</v>
      </c>
      <c r="F19" s="3" t="str">
        <f t="shared" si="1"/>
        <v/>
      </c>
      <c r="G19" s="3" t="str">
        <f t="shared" si="2"/>
        <v/>
      </c>
      <c r="I19" s="3" t="s">
        <v>493</v>
      </c>
    </row>
    <row r="20" spans="1:11" ht="89.25" x14ac:dyDescent="0.2">
      <c r="A20" s="12" t="s">
        <v>720</v>
      </c>
      <c r="B20" s="184" t="str">
        <f>'Para-responder'!B19</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v>
      </c>
      <c r="C20" s="23" t="str">
        <f>'Para-responder'!D19</f>
        <v>SI</v>
      </c>
      <c r="E20" s="3" t="str">
        <f t="shared" si="0"/>
        <v/>
      </c>
      <c r="F20" s="3" t="str">
        <f t="shared" si="1"/>
        <v/>
      </c>
      <c r="G20" s="3" t="str">
        <f t="shared" si="2"/>
        <v>SI</v>
      </c>
      <c r="K20" s="3" t="s">
        <v>493</v>
      </c>
    </row>
    <row r="21" spans="1:11" ht="25.5" x14ac:dyDescent="0.2">
      <c r="A21" s="12" t="s">
        <v>721</v>
      </c>
      <c r="B21" s="184" t="str">
        <f>'Para-responder'!B20</f>
        <v>¿La institución ha ejecutado y evaluado los resultados de la estrategia de fortalecimiento de la ética?</v>
      </c>
      <c r="C21" s="23" t="str">
        <f>'Para-responder'!D20</f>
        <v>SI</v>
      </c>
      <c r="E21" s="3" t="str">
        <f t="shared" si="0"/>
        <v/>
      </c>
      <c r="F21" s="3" t="str">
        <f t="shared" si="1"/>
        <v/>
      </c>
      <c r="G21" s="3" t="str">
        <f t="shared" si="2"/>
        <v>SI</v>
      </c>
      <c r="K21" s="3" t="s">
        <v>493</v>
      </c>
    </row>
    <row r="22" spans="1:11" ht="25.5" x14ac:dyDescent="0.2">
      <c r="A22" s="12" t="s">
        <v>722</v>
      </c>
      <c r="B22" s="184" t="str">
        <f>'Para-responder'!B21</f>
        <v>¿En la evaluación anual de la gestión institucional se consideran el cumplimiento de metas y los resultados de los indicadores incorporados en el plan anual operativo?</v>
      </c>
      <c r="C22" s="23" t="str">
        <f>'Para-responder'!D21</f>
        <v>SI</v>
      </c>
      <c r="E22" s="3" t="str">
        <f t="shared" si="0"/>
        <v/>
      </c>
      <c r="F22" s="3" t="str">
        <f t="shared" si="1"/>
        <v>SI</v>
      </c>
      <c r="G22" s="3" t="str">
        <f t="shared" si="2"/>
        <v/>
      </c>
      <c r="J22" s="3" t="s">
        <v>493</v>
      </c>
    </row>
    <row r="23" spans="1:11" ht="51" x14ac:dyDescent="0.2">
      <c r="A23" s="12" t="s">
        <v>723</v>
      </c>
      <c r="B23" s="184" t="str">
        <f>'Para-responder'!B22</f>
        <v>¿La evaluación de la gestión institucional del año anterior fue conocida y aprobada por el jerarca institucional a más tardar en las siguientes fechas?:
a. El 31 de enero en el caso del sector centralizado.
b. El 16 de febrero en el caso del sector descentralizado.</v>
      </c>
      <c r="C23" s="23" t="str">
        <f>'Para-responder'!D22</f>
        <v>SI</v>
      </c>
      <c r="E23" s="3" t="str">
        <f t="shared" si="0"/>
        <v>SI</v>
      </c>
      <c r="F23" s="3" t="str">
        <f t="shared" si="1"/>
        <v/>
      </c>
      <c r="G23" s="3" t="str">
        <f t="shared" si="2"/>
        <v/>
      </c>
      <c r="I23" s="3" t="s">
        <v>493</v>
      </c>
    </row>
    <row r="24" spans="1:11" ht="25.5" x14ac:dyDescent="0.2">
      <c r="A24" s="12" t="s">
        <v>724</v>
      </c>
      <c r="B24" s="184" t="str">
        <f>'Para-responder'!B23</f>
        <v>¿Se elabora y ejecuta un plan de mejora a partir de la evaluación anual de la gestión institucional?</v>
      </c>
      <c r="C24" s="23" t="str">
        <f>'Para-responder'!D23</f>
        <v>NO</v>
      </c>
      <c r="E24" s="3" t="str">
        <f t="shared" si="0"/>
        <v>NO</v>
      </c>
      <c r="F24" s="3" t="str">
        <f t="shared" si="1"/>
        <v/>
      </c>
      <c r="G24" s="3" t="str">
        <f t="shared" si="2"/>
        <v/>
      </c>
      <c r="I24" s="3" t="s">
        <v>493</v>
      </c>
    </row>
    <row r="25" spans="1:11" ht="38.25" x14ac:dyDescent="0.2">
      <c r="A25" s="12" t="s">
        <v>725</v>
      </c>
      <c r="B25" s="184" t="str">
        <f>'Para-responder'!B24</f>
        <v>¿Se publican en la página de Internet de la institución o por otros medios:
a. Los planes anual y plurianual de la institución?
b. Los resultados de la evaluación institucional?</v>
      </c>
      <c r="C25" s="23" t="str">
        <f>'Para-responder'!D24</f>
        <v>SI</v>
      </c>
      <c r="E25" s="3" t="str">
        <f t="shared" si="0"/>
        <v/>
      </c>
      <c r="F25" s="3" t="str">
        <f t="shared" si="1"/>
        <v>SI</v>
      </c>
      <c r="G25" s="3" t="str">
        <f t="shared" si="2"/>
        <v/>
      </c>
      <c r="J25" s="3" t="s">
        <v>493</v>
      </c>
    </row>
    <row r="26" spans="1:11" ht="25.5" x14ac:dyDescent="0.2">
      <c r="A26" s="12" t="s">
        <v>726</v>
      </c>
      <c r="B26" s="184" t="str">
        <f>'Para-responder'!B25</f>
        <v>¿La información institucional está sistematizada de manera que integre los procesos de planificación, presupuesto y evaluación?</v>
      </c>
      <c r="C26" s="23" t="str">
        <f>'Para-responder'!D25</f>
        <v>SI</v>
      </c>
      <c r="E26" s="3" t="str">
        <f t="shared" si="0"/>
        <v/>
      </c>
      <c r="F26" s="3" t="str">
        <f t="shared" si="1"/>
        <v>SI</v>
      </c>
      <c r="G26" s="3" t="str">
        <f t="shared" si="2"/>
        <v/>
      </c>
      <c r="J26" s="3" t="s">
        <v>493</v>
      </c>
    </row>
    <row r="27" spans="1:11" ht="25.5" x14ac:dyDescent="0.2">
      <c r="A27" s="12" t="s">
        <v>922</v>
      </c>
      <c r="B27" s="184" t="str">
        <f>'Para-responder'!B26</f>
        <v>¿Existe vinculación entre el modelo de evaluación del desempeño de los funcionarios y las metas y objetivos planteados en la planificación de la institución?</v>
      </c>
      <c r="C27" s="23" t="str">
        <f>'Para-responder'!D26</f>
        <v>SI</v>
      </c>
      <c r="E27" s="3" t="str">
        <f>IF(I27="X",$C27,"")</f>
        <v>SI</v>
      </c>
      <c r="F27" s="3" t="str">
        <f>IF(J27="X",$C27,"")</f>
        <v/>
      </c>
      <c r="G27" s="3" t="str">
        <f>IF(K27="X",$C27,"")</f>
        <v/>
      </c>
      <c r="I27" s="3" t="s">
        <v>493</v>
      </c>
    </row>
    <row r="28" spans="1:11" x14ac:dyDescent="0.2">
      <c r="A28" s="12"/>
      <c r="B28" s="26"/>
      <c r="C28" s="23"/>
    </row>
    <row r="29" spans="1:11" x14ac:dyDescent="0.2">
      <c r="A29" s="154"/>
      <c r="B29" s="155" t="s">
        <v>354</v>
      </c>
      <c r="C29" s="156">
        <f>COUNTIF(C12:C27,"si")</f>
        <v>13</v>
      </c>
      <c r="E29" s="156">
        <f>COUNTIF(E12:E27,"si")</f>
        <v>5</v>
      </c>
      <c r="F29" s="156">
        <f>COUNTIF(F12:F27,"si")</f>
        <v>5</v>
      </c>
      <c r="G29" s="156">
        <f>COUNTIF(G12:G27,"si")</f>
        <v>3</v>
      </c>
    </row>
    <row r="30" spans="1:11" x14ac:dyDescent="0.2">
      <c r="A30" s="154"/>
      <c r="B30" s="155" t="s">
        <v>355</v>
      </c>
      <c r="C30" s="156">
        <f>COUNTIF(C12:C27,"No")</f>
        <v>3</v>
      </c>
      <c r="E30" s="156">
        <f>COUNTIF(E12:E27,"No")</f>
        <v>2</v>
      </c>
      <c r="F30" s="156">
        <f>COUNTIF(F12:F27,"No")</f>
        <v>1</v>
      </c>
      <c r="G30" s="156">
        <f>COUNTIF(G12:G27,"No")</f>
        <v>0</v>
      </c>
    </row>
    <row r="31" spans="1:11" x14ac:dyDescent="0.2">
      <c r="A31" s="154"/>
      <c r="B31" s="155" t="s">
        <v>356</v>
      </c>
      <c r="C31" s="156">
        <f>COUNTIF(C12:C27,"No APLICA")</f>
        <v>0</v>
      </c>
      <c r="E31" s="156">
        <f>COUNTIF(E12:E27,"No APLICA")</f>
        <v>0</v>
      </c>
      <c r="F31" s="156">
        <f>COUNTIF(F12:F27,"No APLICA")</f>
        <v>0</v>
      </c>
      <c r="G31" s="156">
        <f>COUNTIF(G12:G27,"No APLICA")</f>
        <v>0</v>
      </c>
    </row>
    <row r="32" spans="1:11" x14ac:dyDescent="0.2">
      <c r="A32" s="157"/>
      <c r="B32" s="155" t="s">
        <v>357</v>
      </c>
      <c r="C32" s="156">
        <f>IF((SUM(C29:C31)-C31)=0,0,(C29*100/(SUM(C29:C31)-C31)))</f>
        <v>81.25</v>
      </c>
      <c r="E32" s="156">
        <f>IF((SUM(E29:E31)-E31)=0,0,(E29*100/(SUM(E29:E31)-E31)))</f>
        <v>71.428571428571431</v>
      </c>
      <c r="F32" s="156">
        <f>IF((SUM(F29:F31)-F31)=0,0,(F29*100/(SUM(F29:F31)-F31)))</f>
        <v>83.333333333333329</v>
      </c>
      <c r="G32" s="156">
        <f>IF((SUM(G29:G31)-G31)=0,0,(G29*100/(SUM(G29:G31)-G31)))</f>
        <v>100</v>
      </c>
    </row>
    <row r="33" spans="1:11" x14ac:dyDescent="0.2">
      <c r="A33" s="7"/>
      <c r="B33" s="26"/>
      <c r="C33" s="23"/>
    </row>
    <row r="34" spans="1:11" ht="26.45" customHeight="1" x14ac:dyDescent="0.2">
      <c r="A34" s="185">
        <v>2</v>
      </c>
      <c r="B34" s="19" t="s">
        <v>480</v>
      </c>
      <c r="C34" s="23"/>
      <c r="E34" s="186" t="s">
        <v>491</v>
      </c>
      <c r="F34" s="186" t="s">
        <v>492</v>
      </c>
      <c r="G34" s="186" t="s">
        <v>494</v>
      </c>
      <c r="I34" s="186" t="s">
        <v>491</v>
      </c>
      <c r="J34" s="186" t="s">
        <v>492</v>
      </c>
      <c r="K34" s="186" t="s">
        <v>494</v>
      </c>
    </row>
    <row r="35" spans="1:11" ht="25.5" x14ac:dyDescent="0.2">
      <c r="A35" s="32" t="s">
        <v>727</v>
      </c>
      <c r="B35" s="31" t="str">
        <f>'Para-responder'!B29</f>
        <v>¿La institución ha adoptado un marco técnico contable acorde con normas internacionales de contabilidad u otras regulaciones pertinentes (NICSP, NIIF, normas de CONASSIF)?</v>
      </c>
      <c r="C35" s="23" t="str">
        <f>'Para-responder'!D29</f>
        <v>SI</v>
      </c>
      <c r="E35" s="3" t="str">
        <f>IF(I35="X",$C35,"")</f>
        <v/>
      </c>
      <c r="F35" s="3" t="str">
        <f>IF(J35="X",$C35,"")</f>
        <v>SI</v>
      </c>
      <c r="G35" s="3" t="str">
        <f>IF(K35="X",$C35,"")</f>
        <v/>
      </c>
      <c r="J35" s="3" t="s">
        <v>493</v>
      </c>
    </row>
    <row r="36" spans="1:11" x14ac:dyDescent="0.2">
      <c r="A36" s="12" t="s">
        <v>728</v>
      </c>
      <c r="B36" s="31" t="str">
        <f>'Para-responder'!B30</f>
        <v>¿La institución ha oficializado un plan plurianual de programación financiera?</v>
      </c>
      <c r="C36" s="23" t="str">
        <f>'Para-responder'!D30</f>
        <v>NO</v>
      </c>
      <c r="E36" s="3" t="str">
        <f t="shared" ref="E36:E47" si="3">IF(I36="X",$C36,"")</f>
        <v>NO</v>
      </c>
      <c r="F36" s="3" t="str">
        <f t="shared" ref="F36:F47" si="4">IF(J36="X",$C36,"")</f>
        <v/>
      </c>
      <c r="G36" s="3" t="str">
        <f t="shared" ref="G36:G47" si="5">IF(K36="X",$C36,"")</f>
        <v/>
      </c>
      <c r="I36" s="3" t="s">
        <v>493</v>
      </c>
    </row>
    <row r="37" spans="1:11" ht="25.5" x14ac:dyDescent="0.2">
      <c r="A37" s="32" t="s">
        <v>729</v>
      </c>
      <c r="B37" s="31" t="str">
        <f>'Para-responder'!B31</f>
        <v>¿El presupuesto institucional es congruente con los supuestos de la programación financiera plurianual?</v>
      </c>
      <c r="C37" s="23" t="str">
        <f>'Para-responder'!D31</f>
        <v>NO</v>
      </c>
      <c r="E37" s="3" t="str">
        <f t="shared" si="3"/>
        <v>NO</v>
      </c>
      <c r="F37" s="3" t="str">
        <f t="shared" si="4"/>
        <v/>
      </c>
      <c r="G37" s="3" t="str">
        <f t="shared" si="5"/>
        <v/>
      </c>
      <c r="I37" s="3" t="s">
        <v>493</v>
      </c>
    </row>
    <row r="38" spans="1:11" ht="25.5" x14ac:dyDescent="0.2">
      <c r="A38" s="12" t="s">
        <v>730</v>
      </c>
      <c r="B38" s="31" t="str">
        <f>'Para-responder'!B32</f>
        <v>¿Se tiene implementado un sistema de información financiera que integre todo el proceso contable?</v>
      </c>
      <c r="C38" s="23" t="str">
        <f>'Para-responder'!D32</f>
        <v>SI</v>
      </c>
      <c r="E38" s="3" t="str">
        <f t="shared" si="3"/>
        <v>SI</v>
      </c>
      <c r="F38" s="3" t="str">
        <f t="shared" si="4"/>
        <v/>
      </c>
      <c r="G38" s="3" t="str">
        <f t="shared" si="5"/>
        <v/>
      </c>
      <c r="I38" s="3" t="s">
        <v>493</v>
      </c>
    </row>
    <row r="39" spans="1:11" ht="102" x14ac:dyDescent="0.2">
      <c r="A39" s="32" t="s">
        <v>731</v>
      </c>
      <c r="B39" s="31" t="str">
        <f>'Para-responder'!B33</f>
        <v>¿Se cuenta con un plan contable formalmente aprobado por las autoridades institucionales pertinentes que contenga:
a) Catálogo de cuentas
b) Manual descriptivo de cuentas
c) Políticas contables
d) Procedimientos contables
e) Formularios aplicables
d) Estructura de los estados financieros y otros informes gerenciales</v>
      </c>
      <c r="C39" s="23" t="str">
        <f>'Para-responder'!D33</f>
        <v>SI</v>
      </c>
      <c r="E39" s="3" t="str">
        <f t="shared" si="3"/>
        <v/>
      </c>
      <c r="F39" s="3" t="str">
        <f t="shared" si="4"/>
        <v/>
      </c>
      <c r="G39" s="3" t="str">
        <f t="shared" si="5"/>
        <v>SI</v>
      </c>
      <c r="K39" s="3" t="s">
        <v>493</v>
      </c>
    </row>
    <row r="40" spans="1:11" ht="25.5" x14ac:dyDescent="0.2">
      <c r="A40" s="12" t="s">
        <v>732</v>
      </c>
      <c r="B40" s="31" t="str">
        <f>'Para-responder'!B34</f>
        <v>¿La institución cuenta con un manual de funciones actualizado y oficializado para organizar el desarrollo del proceso financiero-contable?</v>
      </c>
      <c r="C40" s="23" t="str">
        <f>'Para-responder'!D34</f>
        <v>SI</v>
      </c>
      <c r="E40" s="3" t="str">
        <f t="shared" si="3"/>
        <v/>
      </c>
      <c r="F40" s="3" t="str">
        <f t="shared" si="4"/>
        <v/>
      </c>
      <c r="G40" s="3" t="str">
        <f t="shared" si="5"/>
        <v>SI</v>
      </c>
      <c r="K40" s="3" t="s">
        <v>493</v>
      </c>
    </row>
    <row r="41" spans="1:11" ht="38.25" x14ac:dyDescent="0.2">
      <c r="A41" s="32" t="s">
        <v>733</v>
      </c>
      <c r="B41" s="31" t="str">
        <f>'Para-responder'!B35</f>
        <v>¿Se dispone de libros contables electrónicos o físicos (Diario, Mayor, Inventario y Balances) para el registro y control de las operaciones o transacciones financieras, actualizados a más tardar en el mes posterior a la obtención de los datos correspondientes?</v>
      </c>
      <c r="C41" s="23" t="str">
        <f>'Para-responder'!D35</f>
        <v>SI</v>
      </c>
      <c r="E41" s="3" t="str">
        <f t="shared" si="3"/>
        <v>SI</v>
      </c>
      <c r="F41" s="3" t="str">
        <f t="shared" si="4"/>
        <v/>
      </c>
      <c r="G41" s="3" t="str">
        <f t="shared" si="5"/>
        <v/>
      </c>
      <c r="I41" s="3" t="s">
        <v>493</v>
      </c>
    </row>
    <row r="42" spans="1:11" x14ac:dyDescent="0.2">
      <c r="A42" s="12" t="s">
        <v>734</v>
      </c>
      <c r="B42" s="31" t="str">
        <f>'Para-responder'!B36</f>
        <v>¿Se emiten estados financieros mensuales a más tardar el día 15 del mes siguiente?</v>
      </c>
      <c r="C42" s="23" t="str">
        <f>'Para-responder'!D36</f>
        <v>SI</v>
      </c>
      <c r="E42" s="3" t="str">
        <f t="shared" si="3"/>
        <v/>
      </c>
      <c r="F42" s="3" t="str">
        <f t="shared" si="4"/>
        <v>SI</v>
      </c>
      <c r="G42" s="3" t="str">
        <f t="shared" si="5"/>
        <v/>
      </c>
      <c r="J42" s="3" t="s">
        <v>493</v>
      </c>
    </row>
    <row r="43" spans="1:11" ht="51" x14ac:dyDescent="0.2">
      <c r="A43" s="32" t="s">
        <v>735</v>
      </c>
      <c r="B43" s="31" t="str">
        <f>'Para-responder'!B37</f>
        <v>¿Los estados financieros anuales fueron aprobados por la máxima autoridad institucional dentro del periodo que establece la legislación aplicable? (Si no existe una legislación al respecto, considere la regulación interna que disponga una fecha para ello. Si no existe dicha legislación ni se cuenta con una regulación interna, la respuesta debe ser negativa.)</v>
      </c>
      <c r="C43" s="23" t="str">
        <f>'Para-responder'!D37</f>
        <v>SI</v>
      </c>
      <c r="E43" s="3" t="str">
        <f t="shared" si="3"/>
        <v/>
      </c>
      <c r="F43" s="3" t="str">
        <f t="shared" si="4"/>
        <v>SI</v>
      </c>
      <c r="G43" s="3" t="str">
        <f t="shared" si="5"/>
        <v/>
      </c>
      <c r="J43" s="3" t="s">
        <v>493</v>
      </c>
    </row>
    <row r="44" spans="1:11" ht="63.75" x14ac:dyDescent="0.2">
      <c r="A44" s="12" t="s">
        <v>736</v>
      </c>
      <c r="B44" s="31" t="str">
        <f>'Para-responder'!B38</f>
        <v>¿Los estados financieros son dictaminados anualmente por un auditor externo o firma de auditores independientes dentro del período que establece la legislación aplicable? (Si no existe una legislación al respecto, considere la regulación interna que disponga una fecha para ello. Si no existe dicha legislación ni se cuenta con una regulación interna, la respuesta debe ser negativa.)</v>
      </c>
      <c r="C44" s="23" t="str">
        <f>'Para-responder'!D38</f>
        <v>NO</v>
      </c>
      <c r="E44" s="3" t="str">
        <f t="shared" si="3"/>
        <v/>
      </c>
      <c r="F44" s="3" t="str">
        <f t="shared" si="4"/>
        <v/>
      </c>
      <c r="G44" s="3" t="str">
        <f t="shared" si="5"/>
        <v>NO</v>
      </c>
      <c r="K44" s="3" t="s">
        <v>493</v>
      </c>
    </row>
    <row r="45" spans="1:11" ht="25.5" x14ac:dyDescent="0.2">
      <c r="A45" s="32" t="s">
        <v>737</v>
      </c>
      <c r="B45" s="31" t="str">
        <f>'Para-responder'!B39</f>
        <v>¿Se publican los estados financieros del final del período en la página de Internet de la institución, a más tardar en el mes posterior a su aprobación por el jerarca?</v>
      </c>
      <c r="C45" s="23" t="str">
        <f>'Para-responder'!D39</f>
        <v>NO</v>
      </c>
      <c r="E45" s="3" t="str">
        <f t="shared" si="3"/>
        <v/>
      </c>
      <c r="F45" s="3" t="str">
        <f t="shared" si="4"/>
        <v>NO</v>
      </c>
      <c r="G45" s="3" t="str">
        <f t="shared" si="5"/>
        <v/>
      </c>
      <c r="J45" s="3" t="s">
        <v>493</v>
      </c>
    </row>
    <row r="46" spans="1:11" ht="25.5" x14ac:dyDescent="0.2">
      <c r="A46" s="12" t="s">
        <v>738</v>
      </c>
      <c r="B46" s="31" t="str">
        <f>'Para-responder'!B40</f>
        <v>¿La institución se somete, por lo menos una vez al año, a estudios de auditoría orientados a la identificación de riesgos de fraude?</v>
      </c>
      <c r="C46" s="23" t="str">
        <f>'Para-responder'!D40</f>
        <v>NO</v>
      </c>
      <c r="E46" s="3" t="str">
        <f t="shared" si="3"/>
        <v/>
      </c>
      <c r="F46" s="3" t="str">
        <f t="shared" si="4"/>
        <v/>
      </c>
      <c r="G46" s="3" t="str">
        <f t="shared" si="5"/>
        <v>NO</v>
      </c>
      <c r="K46" s="3" t="s">
        <v>493</v>
      </c>
    </row>
    <row r="47" spans="1:11" ht="38.25" x14ac:dyDescent="0.2">
      <c r="A47" s="32" t="s">
        <v>739</v>
      </c>
      <c r="B47" s="31" t="str">
        <f>'Para-responder'!B41</f>
        <v>¿Se someten a conocimiento del jerarca, al menos trimestralmente, análisis periódicos de la situación financiera institucional basados en la información contenida en los estados financieros (vertical, horizontal y de razones)?</v>
      </c>
      <c r="C47" s="23" t="str">
        <f>'Para-responder'!D41</f>
        <v>SI</v>
      </c>
      <c r="E47" s="3" t="str">
        <f t="shared" si="3"/>
        <v>SI</v>
      </c>
      <c r="F47" s="3" t="str">
        <f t="shared" si="4"/>
        <v/>
      </c>
      <c r="G47" s="3" t="str">
        <f t="shared" si="5"/>
        <v/>
      </c>
      <c r="I47" s="3" t="s">
        <v>493</v>
      </c>
    </row>
    <row r="48" spans="1:11" x14ac:dyDescent="0.2">
      <c r="A48" s="7"/>
      <c r="B48" s="7"/>
      <c r="C48" s="15"/>
    </row>
    <row r="49" spans="1:11" x14ac:dyDescent="0.2">
      <c r="A49" s="7"/>
      <c r="B49" s="155" t="s">
        <v>354</v>
      </c>
      <c r="C49" s="156">
        <f>COUNTIF(C35:C47,"si")</f>
        <v>8</v>
      </c>
      <c r="E49" s="156">
        <f>COUNTIF(E35:E47,"si")</f>
        <v>3</v>
      </c>
      <c r="F49" s="156">
        <f>COUNTIF(F35:F47,"si")</f>
        <v>3</v>
      </c>
      <c r="G49" s="156">
        <f>COUNTIF(G35:G47,"si")</f>
        <v>2</v>
      </c>
    </row>
    <row r="50" spans="1:11" x14ac:dyDescent="0.2">
      <c r="A50" s="7"/>
      <c r="B50" s="155" t="s">
        <v>355</v>
      </c>
      <c r="C50" s="156">
        <f>COUNTIF(C35:C47,"No")</f>
        <v>5</v>
      </c>
      <c r="E50" s="156">
        <f>COUNTIF(E35:E47,"No")</f>
        <v>2</v>
      </c>
      <c r="F50" s="156">
        <f>COUNTIF(F35:F47,"No")</f>
        <v>1</v>
      </c>
      <c r="G50" s="156">
        <f>COUNTIF(G35:G47,"No")</f>
        <v>2</v>
      </c>
    </row>
    <row r="51" spans="1:11" ht="12.75" x14ac:dyDescent="0.2">
      <c r="A51" s="7"/>
      <c r="B51" s="155" t="s">
        <v>356</v>
      </c>
      <c r="C51" s="156">
        <f>COUNTIF(C35:C47,"No APLICA")</f>
        <v>0</v>
      </c>
      <c r="D51" s="2"/>
      <c r="E51" s="156">
        <f>COUNTIF(E35:E47,"No APLICA")</f>
        <v>0</v>
      </c>
      <c r="F51" s="156">
        <f>COUNTIF(F35:F47,"No APLICA")</f>
        <v>0</v>
      </c>
      <c r="G51" s="156">
        <f>COUNTIF(G35:G47,"No APLICA")</f>
        <v>0</v>
      </c>
    </row>
    <row r="52" spans="1:11" ht="12.75" x14ac:dyDescent="0.2">
      <c r="A52" s="7"/>
      <c r="B52" s="155" t="s">
        <v>358</v>
      </c>
      <c r="C52" s="156">
        <f>IF((SUM(C49:C51)-C51)=0,0,(C49*100/(SUM(C49:C51)-C51)))</f>
        <v>61.53846153846154</v>
      </c>
      <c r="D52" s="2"/>
      <c r="E52" s="156">
        <f>IF((SUM(E49:E51)-E51)=0,0,(E49*100/(SUM(E49:E51)-E51)))</f>
        <v>60</v>
      </c>
      <c r="F52" s="156">
        <f>IF((SUM(F49:F51)-F51)=0,0,(F49*100/(SUM(F49:F51)-F51)))</f>
        <v>75</v>
      </c>
      <c r="G52" s="156">
        <f>IF((SUM(G49:G51)-G51)=0,0,(G49*100/(SUM(G49:G51)-G51)))</f>
        <v>50</v>
      </c>
    </row>
    <row r="53" spans="1:11" x14ac:dyDescent="0.2">
      <c r="A53" s="7"/>
      <c r="B53" s="7"/>
      <c r="C53" s="15"/>
    </row>
    <row r="54" spans="1:11" ht="12.75" x14ac:dyDescent="0.2">
      <c r="A54" s="185">
        <v>3</v>
      </c>
      <c r="B54" s="19" t="s">
        <v>673</v>
      </c>
      <c r="C54" s="15"/>
      <c r="D54" s="2"/>
      <c r="E54" s="186" t="s">
        <v>491</v>
      </c>
      <c r="F54" s="186" t="s">
        <v>492</v>
      </c>
      <c r="G54" s="186" t="s">
        <v>494</v>
      </c>
      <c r="I54" s="186" t="s">
        <v>491</v>
      </c>
      <c r="J54" s="186" t="s">
        <v>492</v>
      </c>
      <c r="K54" s="186" t="s">
        <v>494</v>
      </c>
    </row>
    <row r="55" spans="1:11" ht="25.5" x14ac:dyDescent="0.2">
      <c r="A55" s="12" t="s">
        <v>740</v>
      </c>
      <c r="B55" s="37" t="str">
        <f>'Para-responder'!B44</f>
        <v>¿La institución  ha promulgado o adoptado un código de ética u otro documento que reúna los compromisos éticos de la institución y sus funcionarios?</v>
      </c>
      <c r="C55" s="23" t="str">
        <f>'Para-responder'!D44</f>
        <v>SI</v>
      </c>
      <c r="D55" s="2"/>
      <c r="E55" s="3" t="str">
        <f>IF(I55="X",$C55,"")</f>
        <v/>
      </c>
      <c r="F55" s="3" t="str">
        <f>IF(J55="X",$C55,"")</f>
        <v/>
      </c>
      <c r="G55" s="3" t="str">
        <f>IF(K55="X",$C55,"")</f>
        <v>SI</v>
      </c>
      <c r="K55" s="3" t="s">
        <v>493</v>
      </c>
    </row>
    <row r="56" spans="1:11" ht="140.25" x14ac:dyDescent="0.2">
      <c r="A56" s="12" t="s">
        <v>741</v>
      </c>
      <c r="B56" s="37" t="str">
        <f>'Para-responder'!B45</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56" s="23" t="str">
        <f>'Para-responder'!D45</f>
        <v>SI</v>
      </c>
      <c r="D56" s="2"/>
      <c r="E56" s="3" t="str">
        <f t="shared" ref="E56:E70" si="6">IF(I56="X",$C56,"")</f>
        <v/>
      </c>
      <c r="F56" s="3" t="str">
        <f t="shared" ref="F56:F70" si="7">IF(J56="X",$C56,"")</f>
        <v/>
      </c>
      <c r="G56" s="3" t="str">
        <f t="shared" ref="G56:G70" si="8">IF(K56="X",$C56,"")</f>
        <v>SI</v>
      </c>
      <c r="K56" s="3" t="s">
        <v>493</v>
      </c>
    </row>
    <row r="57" spans="1:11" ht="38.25" x14ac:dyDescent="0.2">
      <c r="A57" s="12" t="s">
        <v>742</v>
      </c>
      <c r="B57" s="37" t="str">
        <f>'Para-responder'!B46</f>
        <v>¿En los últimos cinco años, la entidad se ha sometido a una auditoría de la gestión ética institucional, ya sea por parte de la propia administración, de la auditoría interna o de un sujeto externo?</v>
      </c>
      <c r="C57" s="23" t="str">
        <f>'Para-responder'!D46</f>
        <v>SI</v>
      </c>
      <c r="D57" s="2"/>
      <c r="E57" s="3" t="str">
        <f t="shared" si="6"/>
        <v/>
      </c>
      <c r="F57" s="3" t="str">
        <f t="shared" si="7"/>
        <v/>
      </c>
      <c r="G57" s="3" t="str">
        <f t="shared" si="8"/>
        <v>SI</v>
      </c>
      <c r="K57" s="3" t="s">
        <v>493</v>
      </c>
    </row>
    <row r="58" spans="1:11" ht="51" x14ac:dyDescent="0.2">
      <c r="A58" s="12" t="s">
        <v>743</v>
      </c>
      <c r="B58" s="37" t="str">
        <f>'Para-responder'!B47</f>
        <v>¿La institución tiene los cinco componentes del SEVRI debidamente establecidos y en operación? (Sólo pueden contestar "NO APLICA" las instituciones de menor tamaño, que son las que tienen presupuestos iguales o inferiores a 600.000 unidades de desarrollo y menos de 30 funcionarios, incluyendo al jerarca y los titulares subordinados.)</v>
      </c>
      <c r="C58" s="23" t="str">
        <f>'Para-responder'!D47</f>
        <v>NO</v>
      </c>
      <c r="E58" s="3" t="str">
        <f t="shared" si="6"/>
        <v>NO</v>
      </c>
      <c r="F58" s="3" t="str">
        <f t="shared" si="7"/>
        <v/>
      </c>
      <c r="G58" s="3" t="str">
        <f t="shared" si="8"/>
        <v/>
      </c>
      <c r="I58" s="3" t="s">
        <v>493</v>
      </c>
    </row>
    <row r="59" spans="1:11" ht="25.5" x14ac:dyDescent="0.2">
      <c r="A59" s="12" t="s">
        <v>744</v>
      </c>
      <c r="B59" s="37" t="str">
        <f>'Para-responder'!B48</f>
        <v>¿La institución ejecutó, durante el año anterior o el actual, un ejercicio de valoración de los riesgos que concluyera con la documentación y comunicación de esos riesgos?</v>
      </c>
      <c r="C59" s="23" t="str">
        <f>'Para-responder'!D48</f>
        <v>NO</v>
      </c>
      <c r="E59" s="3" t="str">
        <f t="shared" si="6"/>
        <v>NO</v>
      </c>
      <c r="F59" s="3" t="str">
        <f t="shared" si="7"/>
        <v/>
      </c>
      <c r="G59" s="3" t="str">
        <f t="shared" si="8"/>
        <v/>
      </c>
      <c r="I59" s="3" t="s">
        <v>493</v>
      </c>
    </row>
    <row r="60" spans="1:11" ht="38.25" x14ac:dyDescent="0.2">
      <c r="A60" s="12" t="s">
        <v>745</v>
      </c>
      <c r="B60" s="37" t="str">
        <f>'Para-responder'!B49</f>
        <v>¿Con base en la valoración de riesgos, la entidad analizó los controles en operación para eliminar los que han perdido vigencia e implantar los que sean necesarios frente a la dinámica institucional?</v>
      </c>
      <c r="C60" s="23" t="str">
        <f>'Para-responder'!D49</f>
        <v>NO</v>
      </c>
      <c r="D60" s="2"/>
      <c r="E60" s="3" t="str">
        <f t="shared" si="6"/>
        <v>NO</v>
      </c>
      <c r="F60" s="3" t="str">
        <f t="shared" si="7"/>
        <v/>
      </c>
      <c r="G60" s="3" t="str">
        <f t="shared" si="8"/>
        <v/>
      </c>
      <c r="I60" s="3" t="s">
        <v>493</v>
      </c>
    </row>
    <row r="61" spans="1:11" ht="25.5" x14ac:dyDescent="0.2">
      <c r="A61" s="12" t="s">
        <v>746</v>
      </c>
      <c r="B61" s="37" t="str">
        <f>'Para-responder'!B50</f>
        <v>¿La institución ha promulgado normativa interna respecto de la rendición de cauciones por parte de los funcionarios que la deban hacer?</v>
      </c>
      <c r="C61" s="23" t="str">
        <f>'Para-responder'!D50</f>
        <v>SI</v>
      </c>
      <c r="D61" s="2"/>
      <c r="E61" s="3" t="str">
        <f t="shared" si="6"/>
        <v/>
      </c>
      <c r="F61" s="3" t="str">
        <f t="shared" si="7"/>
        <v/>
      </c>
      <c r="G61" s="3" t="str">
        <f t="shared" si="8"/>
        <v>SI</v>
      </c>
      <c r="K61" s="3" t="s">
        <v>493</v>
      </c>
    </row>
    <row r="62" spans="1:11" ht="38.25" x14ac:dyDescent="0.2">
      <c r="A62" s="12" t="s">
        <v>747</v>
      </c>
      <c r="B62" s="37" t="str">
        <f>'Para-responder'!B51</f>
        <v>¿La entidad ha emitido y divulgado normativa institucional sobre el traslado de recursos a sujetos privados o a fideicomisos, según corresponda? (Sólo puede contestar "NO APLICA" si la institución no realiza traslados de recursos según lo indicado.)</v>
      </c>
      <c r="C62" s="23" t="str">
        <f>'Para-responder'!D51</f>
        <v>SI</v>
      </c>
      <c r="D62" s="2"/>
      <c r="E62" s="3" t="str">
        <f t="shared" si="6"/>
        <v/>
      </c>
      <c r="F62" s="3" t="str">
        <f t="shared" si="7"/>
        <v>SI</v>
      </c>
      <c r="G62" s="3" t="str">
        <f t="shared" si="8"/>
        <v/>
      </c>
      <c r="J62" s="3" t="s">
        <v>493</v>
      </c>
    </row>
    <row r="63" spans="1:11" ht="63.75" x14ac:dyDescent="0.2">
      <c r="A63" s="12" t="s">
        <v>748</v>
      </c>
      <c r="B63" s="37" t="str">
        <f>'Para-responder'!B52</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63" s="23" t="str">
        <f>'Para-responder'!D52</f>
        <v>NO APLICA</v>
      </c>
      <c r="E63" s="3" t="str">
        <f t="shared" si="6"/>
        <v>NO APLICA</v>
      </c>
      <c r="F63" s="3" t="str">
        <f t="shared" si="7"/>
        <v/>
      </c>
      <c r="G63" s="3" t="str">
        <f t="shared" si="8"/>
        <v/>
      </c>
      <c r="I63" s="3" t="s">
        <v>493</v>
      </c>
    </row>
    <row r="64" spans="1:11" ht="25.5" x14ac:dyDescent="0.2">
      <c r="A64" s="12" t="s">
        <v>749</v>
      </c>
      <c r="B64" s="37" t="str">
        <f>'Para-responder'!B53</f>
        <v>¿La institución realizó una autoevaluación del sistema de control interno durante el año a que se refiere el IGI?</v>
      </c>
      <c r="C64" s="23" t="str">
        <f>'Para-responder'!D53</f>
        <v>NO</v>
      </c>
      <c r="D64" s="2"/>
      <c r="E64" s="3" t="str">
        <f t="shared" si="6"/>
        <v/>
      </c>
      <c r="F64" s="3" t="str">
        <f t="shared" si="7"/>
        <v>NO</v>
      </c>
      <c r="G64" s="3" t="str">
        <f t="shared" si="8"/>
        <v/>
      </c>
      <c r="J64" s="3" t="s">
        <v>493</v>
      </c>
    </row>
    <row r="65" spans="1:11" ht="25.5" x14ac:dyDescent="0.2">
      <c r="A65" s="12" t="s">
        <v>750</v>
      </c>
      <c r="B65" s="37" t="str">
        <f>'Para-responder'!B54</f>
        <v>¿Se formuló  e implementó un plan de mejoras con base en los resultados de la autoevaluación del sistema de control interno ejecutada?</v>
      </c>
      <c r="C65" s="23" t="str">
        <f>'Para-responder'!D54</f>
        <v>NO</v>
      </c>
      <c r="D65" s="2"/>
      <c r="E65" s="3" t="str">
        <f t="shared" si="6"/>
        <v>NO</v>
      </c>
      <c r="F65" s="3" t="str">
        <f t="shared" si="7"/>
        <v/>
      </c>
      <c r="G65" s="3" t="str">
        <f t="shared" si="8"/>
        <v/>
      </c>
      <c r="I65" s="3" t="s">
        <v>493</v>
      </c>
    </row>
    <row r="66" spans="1:11" ht="51" x14ac:dyDescent="0.2">
      <c r="A66" s="12" t="s">
        <v>751</v>
      </c>
      <c r="B66" s="37" t="str">
        <f>'Para-responder'!B55</f>
        <v>¿La institución cuenta con un manual de puestos o similar, debidamente oficializado y actualizado en los últimos cinco años, que identifique, para el giro del negocio específico de la institución, las responsabilidades de los funcionarios, así como las líneas de autoridad y reporte correspondientes?</v>
      </c>
      <c r="C66" s="23" t="str">
        <f>'Para-responder'!D55</f>
        <v>SI</v>
      </c>
      <c r="D66" s="2"/>
      <c r="E66" s="3" t="str">
        <f t="shared" si="6"/>
        <v/>
      </c>
      <c r="F66" s="3" t="str">
        <f t="shared" si="7"/>
        <v/>
      </c>
      <c r="G66" s="3" t="str">
        <f t="shared" si="8"/>
        <v>SI</v>
      </c>
      <c r="K66" s="3" t="s">
        <v>493</v>
      </c>
    </row>
    <row r="67" spans="1:11" ht="38.25" x14ac:dyDescent="0.2">
      <c r="A67" s="12" t="s">
        <v>752</v>
      </c>
      <c r="B67" s="37" t="str">
        <f>'Para-responder'!B56</f>
        <v>¿La entidad ha efectuado en los últimos cinco años una revisión y adecuación de sus procesos para fortalecer su ejecución, eliminar los que han perdido vigencia e implantar los que sean necesarios frente a la dinámica institucional?</v>
      </c>
      <c r="C67" s="23" t="str">
        <f>'Para-responder'!D56</f>
        <v>SI</v>
      </c>
      <c r="D67" s="2"/>
      <c r="E67" s="3" t="str">
        <f t="shared" si="6"/>
        <v>SI</v>
      </c>
      <c r="F67" s="3" t="str">
        <f t="shared" si="7"/>
        <v/>
      </c>
      <c r="G67" s="3" t="str">
        <f t="shared" si="8"/>
        <v/>
      </c>
      <c r="I67" s="3" t="s">
        <v>493</v>
      </c>
    </row>
    <row r="68" spans="1:11" ht="76.5" x14ac:dyDescent="0.2">
      <c r="A68" s="12" t="s">
        <v>753</v>
      </c>
      <c r="B68" s="37" t="str">
        <f>'Para-responder'!B57</f>
        <v>¿Cuenta la institución con un registro o base de datos que contenga la información específica sobre las sentencias dictadas en sede judicial, que establezcan una condena patrimonial en contra de la Administración, así como las acciones emprendidas por la Administración para la determinación de responsabilidades sobre los funcionarios que han actuado con dolo o culpa grave en las conductas objeto de esas condenatorias? (Cuando no tenga sentencias, seleccione la opción NO APLICA.)</v>
      </c>
      <c r="C68" s="23" t="str">
        <f>'Para-responder'!D57</f>
        <v>NO APLICA</v>
      </c>
      <c r="D68" s="2"/>
      <c r="E68" s="3" t="str">
        <f>IF(I68="X",$C68,"")</f>
        <v/>
      </c>
      <c r="F68" s="3" t="str">
        <f>IF(J68="X",$C68,"")</f>
        <v/>
      </c>
      <c r="G68" s="3" t="str">
        <f>IF(K68="X",$C68,"")</f>
        <v>NO APLICA</v>
      </c>
      <c r="K68" s="3" t="s">
        <v>493</v>
      </c>
    </row>
    <row r="69" spans="1:11" ht="38.25" x14ac:dyDescent="0.2">
      <c r="A69" s="12" t="s">
        <v>754</v>
      </c>
      <c r="B69" s="37" t="str">
        <f>'Para-responder'!B58</f>
        <v>¿La institución publica en su página de Internet o por otros medios, para conocimiento general, las actas o los acuerdos del jerarca, según corresponda, a más tardar en el mes posterior a su firmeza?</v>
      </c>
      <c r="C69" s="23" t="str">
        <f>'Para-responder'!D58</f>
        <v>NO</v>
      </c>
      <c r="E69" s="3" t="str">
        <f t="shared" si="6"/>
        <v/>
      </c>
      <c r="F69" s="3" t="str">
        <f t="shared" si="7"/>
        <v>NO</v>
      </c>
      <c r="G69" s="3" t="str">
        <f t="shared" si="8"/>
        <v/>
      </c>
      <c r="J69" s="3" t="s">
        <v>493</v>
      </c>
    </row>
    <row r="70" spans="1:11" ht="89.25" x14ac:dyDescent="0.2">
      <c r="A70" s="12" t="s">
        <v>779</v>
      </c>
      <c r="B70" s="37" t="str">
        <f>'Para-responder'!B59</f>
        <v>¿La institución publica en su página de Internet o por otros medios, para conocimiento general, los informes de la auditoría interna, a más tardar en el mes posterior a su conocimiento por el destinatario? (Sólo pueden contestar "NO APLICA" las instituciones que no cuenten con auditoría interna. Las demás deben contestar "SI" o "NO", a menos que aporten documentación que demuestre que están impedidas de realizar esta publicación; si no se aporta esa documentación, la respuesta se cambiará a "NO" y el puntaje será ajustado, previa comunicación al enlace.")</v>
      </c>
      <c r="C70" s="23" t="str">
        <f>'Para-responder'!D59</f>
        <v>NO</v>
      </c>
      <c r="E70" s="3" t="str">
        <f t="shared" si="6"/>
        <v/>
      </c>
      <c r="F70" s="3" t="str">
        <f t="shared" si="7"/>
        <v>NO</v>
      </c>
      <c r="G70" s="3" t="str">
        <f t="shared" si="8"/>
        <v/>
      </c>
      <c r="J70" s="3" t="s">
        <v>493</v>
      </c>
    </row>
    <row r="71" spans="1:11" x14ac:dyDescent="0.2">
      <c r="A71" s="12"/>
      <c r="B71" s="34"/>
      <c r="C71" s="23"/>
    </row>
    <row r="72" spans="1:11" x14ac:dyDescent="0.2">
      <c r="A72" s="12"/>
      <c r="B72" s="155" t="s">
        <v>354</v>
      </c>
      <c r="C72" s="156">
        <f>COUNTIF(C55:C70,"si")</f>
        <v>7</v>
      </c>
      <c r="E72" s="156">
        <f>COUNTIF(E55:E70,"si")</f>
        <v>1</v>
      </c>
      <c r="F72" s="156">
        <f>COUNTIF(F55:F70,"si")</f>
        <v>1</v>
      </c>
      <c r="G72" s="156">
        <f>COUNTIF(G55:G70,"si")</f>
        <v>5</v>
      </c>
    </row>
    <row r="73" spans="1:11" x14ac:dyDescent="0.2">
      <c r="A73" s="12"/>
      <c r="B73" s="155" t="s">
        <v>355</v>
      </c>
      <c r="C73" s="156">
        <f>COUNTIF(C55:C70,"No")</f>
        <v>7</v>
      </c>
      <c r="E73" s="156">
        <f>COUNTIF(E55:E70,"No")</f>
        <v>4</v>
      </c>
      <c r="F73" s="156">
        <f>COUNTIF(F55:F70,"No")</f>
        <v>3</v>
      </c>
      <c r="G73" s="156">
        <f>COUNTIF(G55:G70,"No")</f>
        <v>0</v>
      </c>
    </row>
    <row r="74" spans="1:11" x14ac:dyDescent="0.2">
      <c r="A74" s="12"/>
      <c r="B74" s="155" t="s">
        <v>356</v>
      </c>
      <c r="C74" s="156">
        <f>COUNTIF(C55:C70,"No APLICA")</f>
        <v>2</v>
      </c>
      <c r="E74" s="156">
        <f>COUNTIF(E55:E70,"No APLICA")</f>
        <v>1</v>
      </c>
      <c r="F74" s="156">
        <f>COUNTIF(F55:F70,"No APLICA")</f>
        <v>0</v>
      </c>
      <c r="G74" s="156">
        <f>COUNTIF(G55:G70,"No APLICA")</f>
        <v>1</v>
      </c>
    </row>
    <row r="75" spans="1:11" x14ac:dyDescent="0.2">
      <c r="A75" s="12"/>
      <c r="B75" s="155" t="s">
        <v>359</v>
      </c>
      <c r="C75" s="156">
        <f>IF((SUM(C72:C74)-C74)=0,0,(C72*100/(SUM(C72:C74)-C74)))</f>
        <v>50</v>
      </c>
      <c r="E75" s="156">
        <f>IF((SUM(E72:E74)-E74)=0,0,(E72*100/(SUM(E72:E74)-E74)))</f>
        <v>20</v>
      </c>
      <c r="F75" s="156">
        <f>IF((SUM(F72:F74)-F74)=0,0,(F72*100/(SUM(F72:F74)-F74)))</f>
        <v>25</v>
      </c>
      <c r="G75" s="156">
        <f>IF((SUM(G72:G74)-G74)=0,0,(G72*100/(SUM(G72:G74)-G74)))</f>
        <v>100</v>
      </c>
    </row>
    <row r="76" spans="1:11" x14ac:dyDescent="0.2">
      <c r="A76" s="7"/>
      <c r="B76" s="26"/>
      <c r="C76" s="15"/>
    </row>
    <row r="77" spans="1:11" x14ac:dyDescent="0.2">
      <c r="A77" s="185">
        <v>4</v>
      </c>
      <c r="B77" s="19" t="s">
        <v>52</v>
      </c>
      <c r="C77" s="15"/>
      <c r="E77" s="186" t="s">
        <v>491</v>
      </c>
      <c r="F77" s="186" t="s">
        <v>492</v>
      </c>
      <c r="G77" s="186" t="s">
        <v>494</v>
      </c>
      <c r="I77" s="186" t="s">
        <v>491</v>
      </c>
      <c r="J77" s="186" t="s">
        <v>492</v>
      </c>
      <c r="K77" s="186" t="s">
        <v>494</v>
      </c>
    </row>
    <row r="78" spans="1:11" ht="25.5" x14ac:dyDescent="0.2">
      <c r="A78" s="12" t="s">
        <v>755</v>
      </c>
      <c r="B78" s="37" t="str">
        <f>'Para-responder'!B62</f>
        <v>¿Se ha establecido formalmente una proveeduría u otra unidad que asuma el proceso de contratación administrativa?</v>
      </c>
      <c r="C78" s="23" t="str">
        <f>'Para-responder'!D62</f>
        <v>SI</v>
      </c>
      <c r="E78" s="3" t="str">
        <f>IF(I78="X",$C78,"")</f>
        <v/>
      </c>
      <c r="F78" s="3" t="str">
        <f>IF(J78="X",$C78,"")</f>
        <v/>
      </c>
      <c r="G78" s="3" t="str">
        <f>IF(K78="X",$C78,"")</f>
        <v>SI</v>
      </c>
      <c r="K78" s="3" t="s">
        <v>493</v>
      </c>
    </row>
    <row r="79" spans="1:11" ht="76.5" x14ac:dyDescent="0.2">
      <c r="A79" s="12" t="s">
        <v>756</v>
      </c>
      <c r="B79" s="37" t="str">
        <f>'Para-responder'!B63</f>
        <v>¿Se cuenta con normativa interna para regular los diferentes alcances de la contratación administrativa en la entidad, con respecto a las siguientes etapas?:
a. Planificación
b. Procedimientos
c. Aprobación interna de contratos
d. Seguimiento de la ejecución de contratos</v>
      </c>
      <c r="C79" s="23" t="str">
        <f>'Para-responder'!D63</f>
        <v>SI</v>
      </c>
      <c r="E79" s="3" t="str">
        <f t="shared" ref="E79:E92" si="9">IF(I79="X",$C79,"")</f>
        <v/>
      </c>
      <c r="F79" s="3" t="str">
        <f t="shared" ref="F79:F92" si="10">IF(J79="X",$C79,"")</f>
        <v/>
      </c>
      <c r="G79" s="3" t="str">
        <f t="shared" ref="G79:G92" si="11">IF(K79="X",$C79,"")</f>
        <v>SI</v>
      </c>
      <c r="K79" s="3" t="s">
        <v>493</v>
      </c>
    </row>
    <row r="80" spans="1:11" ht="38.25" x14ac:dyDescent="0.2">
      <c r="A80" s="12" t="s">
        <v>757</v>
      </c>
      <c r="B80" s="37" t="str">
        <f>'Para-responder'!B64</f>
        <v>¿Están formalmente definidos los roles, las responsabilidades y la coordinación de los funcionarios asignados a las diferentes actividades relacionadas con el proceso de contratación administrativa?</v>
      </c>
      <c r="C80" s="23" t="str">
        <f>'Para-responder'!D64</f>
        <v>SI</v>
      </c>
      <c r="E80" s="3" t="str">
        <f t="shared" si="9"/>
        <v/>
      </c>
      <c r="F80" s="3" t="str">
        <f t="shared" si="10"/>
        <v/>
      </c>
      <c r="G80" s="3" t="str">
        <f t="shared" si="11"/>
        <v>SI</v>
      </c>
      <c r="K80" s="3" t="s">
        <v>493</v>
      </c>
    </row>
    <row r="81" spans="1:11" ht="25.5" x14ac:dyDescent="0.2">
      <c r="A81" s="12" t="s">
        <v>758</v>
      </c>
      <c r="B81" s="37" t="str">
        <f>'Para-responder'!B65</f>
        <v>¿Están formalmente definidos los plazos máximos que deben durar las diferentes actividades relacionadas con el proceso de contratación administrativa?</v>
      </c>
      <c r="C81" s="23" t="str">
        <f>'Para-responder'!D65</f>
        <v>SI</v>
      </c>
      <c r="E81" s="3" t="str">
        <f t="shared" si="9"/>
        <v>SI</v>
      </c>
      <c r="F81" s="3" t="str">
        <f t="shared" si="10"/>
        <v/>
      </c>
      <c r="G81" s="3" t="str">
        <f t="shared" si="11"/>
        <v/>
      </c>
      <c r="I81" s="3" t="s">
        <v>493</v>
      </c>
    </row>
    <row r="82" spans="1:11" x14ac:dyDescent="0.2">
      <c r="A82" s="12" t="s">
        <v>759</v>
      </c>
      <c r="B82" s="37" t="str">
        <f>'Para-responder'!B66</f>
        <v>¿Se mantiene y actualiza un registro de proveedores?</v>
      </c>
      <c r="C82" s="23" t="str">
        <f>'Para-responder'!D66</f>
        <v>SI</v>
      </c>
      <c r="E82" s="3" t="str">
        <f t="shared" si="9"/>
        <v/>
      </c>
      <c r="F82" s="3" t="str">
        <f t="shared" si="10"/>
        <v/>
      </c>
      <c r="G82" s="3" t="str">
        <f t="shared" si="11"/>
        <v>SI</v>
      </c>
      <c r="K82" s="3" t="s">
        <v>493</v>
      </c>
    </row>
    <row r="83" spans="1:11" ht="25.5" x14ac:dyDescent="0.2">
      <c r="A83" s="12" t="s">
        <v>760</v>
      </c>
      <c r="B83" s="37" t="str">
        <f>'Para-responder'!B67</f>
        <v>¿Se incorporan en el registro de proveedores las inhabilitaciones para contratar, impuestas a proveedores determinados?</v>
      </c>
      <c r="C83" s="23" t="str">
        <f>'Para-responder'!D67</f>
        <v>SI</v>
      </c>
      <c r="E83" s="3" t="str">
        <f t="shared" si="9"/>
        <v/>
      </c>
      <c r="F83" s="3" t="str">
        <f t="shared" si="10"/>
        <v/>
      </c>
      <c r="G83" s="3" t="str">
        <f t="shared" si="11"/>
        <v>SI</v>
      </c>
      <c r="K83" s="3" t="s">
        <v>493</v>
      </c>
    </row>
    <row r="84" spans="1:11" ht="51" x14ac:dyDescent="0.2">
      <c r="A84" s="12" t="s">
        <v>761</v>
      </c>
      <c r="B84" s="37" t="str">
        <f>'Para-responder'!B68</f>
        <v>¿Se prepara un plan o programa anual de adquisiciones que contenga la información mínima requerida? (Si la institución está cubierta por el Reglamento a la Ley de Contratación Administrativa, responda con base en los requerimientos de ese Reglamento; si no lo está, considere como referencia mínima los requerimientos de ese Reglamento?)</v>
      </c>
      <c r="C84" s="23" t="str">
        <f>'Para-responder'!D68</f>
        <v>SI</v>
      </c>
      <c r="E84" s="3" t="str">
        <f t="shared" si="9"/>
        <v>SI</v>
      </c>
      <c r="F84" s="3" t="str">
        <f t="shared" si="10"/>
        <v/>
      </c>
      <c r="G84" s="3" t="str">
        <f t="shared" si="11"/>
        <v/>
      </c>
      <c r="I84" s="3" t="s">
        <v>493</v>
      </c>
    </row>
    <row r="85" spans="1:11" ht="25.5" x14ac:dyDescent="0.2">
      <c r="A85" s="12" t="s">
        <v>762</v>
      </c>
      <c r="B85" s="37" t="str">
        <f>'Para-responder'!B69</f>
        <v>¿La institución publica su plan de adquisiciones en su página de Internet o por otros medios, para conocimiento público?</v>
      </c>
      <c r="C85" s="23" t="str">
        <f>'Para-responder'!D69</f>
        <v>SI</v>
      </c>
      <c r="E85" s="3" t="str">
        <f t="shared" si="9"/>
        <v/>
      </c>
      <c r="F85" s="3" t="str">
        <f t="shared" si="10"/>
        <v>SI</v>
      </c>
      <c r="G85" s="3" t="str">
        <f t="shared" si="11"/>
        <v/>
      </c>
      <c r="J85" s="3" t="s">
        <v>493</v>
      </c>
    </row>
    <row r="86" spans="1:11" ht="51" x14ac:dyDescent="0.2">
      <c r="A86" s="12" t="s">
        <v>763</v>
      </c>
      <c r="B86" s="37" t="str">
        <f>'Para-responder'!B70</f>
        <v>¿La institución incorpora en sus metodologías de evaluación de ofertas, una definición de los límites máximos y minimos de los precios aceptables para los bienes y servicios que adquirirá? (Si la institución está sujeta al Reglamento de Contratación Administrativa, considere como referencia el artículo 30 de ese reglamento.)</v>
      </c>
      <c r="C86" s="23" t="str">
        <f>'Para-responder'!D70</f>
        <v>SI</v>
      </c>
      <c r="E86" s="3" t="str">
        <f t="shared" si="9"/>
        <v>SI</v>
      </c>
      <c r="F86" s="3" t="str">
        <f t="shared" si="10"/>
        <v/>
      </c>
      <c r="G86" s="3" t="str">
        <f t="shared" si="11"/>
        <v/>
      </c>
      <c r="I86" s="3" t="s">
        <v>493</v>
      </c>
    </row>
    <row r="87" spans="1:11" ht="25.5" x14ac:dyDescent="0.2">
      <c r="A87" s="12" t="s">
        <v>764</v>
      </c>
      <c r="B87" s="37" t="str">
        <f>'Para-responder'!B71</f>
        <v>¿La normativa interna en materia de contratación administrativa incluye regulaciones específicas sobre reajuste de precios?</v>
      </c>
      <c r="C87" s="23" t="str">
        <f>'Para-responder'!D71</f>
        <v>NO APLICA</v>
      </c>
      <c r="E87" s="3" t="str">
        <f t="shared" si="9"/>
        <v>NO APLICA</v>
      </c>
      <c r="F87" s="3" t="str">
        <f t="shared" si="10"/>
        <v/>
      </c>
      <c r="G87" s="3" t="str">
        <f t="shared" si="11"/>
        <v/>
      </c>
      <c r="I87" s="3" t="s">
        <v>493</v>
      </c>
    </row>
    <row r="88" spans="1:11" ht="38.25" x14ac:dyDescent="0.2">
      <c r="A88" s="12" t="s">
        <v>765</v>
      </c>
      <c r="B88" s="37" t="str">
        <f>'Para-responder'!B72</f>
        <v xml:space="preserve">¿La institución utiliza medios electrónicos (e-compras) que generen información que la ciudadanía pueda accesar, en relación con el avance de la ejecución del plan o programa de adquisiciones? </v>
      </c>
      <c r="C88" s="23" t="str">
        <f>'Para-responder'!D72</f>
        <v>NO</v>
      </c>
      <c r="E88" s="3" t="str">
        <f t="shared" si="9"/>
        <v/>
      </c>
      <c r="F88" s="3" t="str">
        <f t="shared" si="10"/>
        <v>NO</v>
      </c>
      <c r="G88" s="3" t="str">
        <f t="shared" si="11"/>
        <v/>
      </c>
      <c r="J88" s="3" t="s">
        <v>493</v>
      </c>
    </row>
    <row r="89" spans="1:11" ht="25.5" x14ac:dyDescent="0.2">
      <c r="A89" s="12" t="s">
        <v>766</v>
      </c>
      <c r="B89" s="37" t="str">
        <f>'Para-responder'!B73</f>
        <v>¿La institución realiza, al final del período correspondiente, una evaluación de la ejecución del plan o programa de adquisiciones, su eficacia y su alineamiento con el plan estratégico?</v>
      </c>
      <c r="C89" s="23" t="str">
        <f>'Para-responder'!D73</f>
        <v>NO</v>
      </c>
      <c r="E89" s="3" t="str">
        <f t="shared" si="9"/>
        <v>NO</v>
      </c>
      <c r="F89" s="3" t="str">
        <f t="shared" si="10"/>
        <v/>
      </c>
      <c r="G89" s="3" t="str">
        <f t="shared" si="11"/>
        <v/>
      </c>
      <c r="I89" s="3" t="s">
        <v>493</v>
      </c>
    </row>
    <row r="90" spans="1:11" ht="25.5" x14ac:dyDescent="0.2">
      <c r="A90" s="12" t="s">
        <v>767</v>
      </c>
      <c r="B90" s="37" t="str">
        <f>'Para-responder'!B74</f>
        <v>¿Se prepara un plan de mejoras para el proceso de adquisiciones con base en los resultados de la evaluación de la ejecución del plan o programa de adquisiciones?</v>
      </c>
      <c r="C90" s="23" t="str">
        <f>'Para-responder'!D74</f>
        <v>NO</v>
      </c>
      <c r="E90" s="3" t="str">
        <f t="shared" si="9"/>
        <v>NO</v>
      </c>
      <c r="F90" s="3" t="str">
        <f t="shared" si="10"/>
        <v/>
      </c>
      <c r="G90" s="3" t="str">
        <f t="shared" si="11"/>
        <v/>
      </c>
      <c r="I90" s="3" t="s">
        <v>493</v>
      </c>
    </row>
    <row r="91" spans="1:11" ht="25.5" x14ac:dyDescent="0.2">
      <c r="A91" s="12" t="s">
        <v>768</v>
      </c>
      <c r="B91" s="37" t="str">
        <f>'Para-responder'!B75</f>
        <v>¿La institución publica en su página de Internet o por otros medios, la evaluación de la ejecución de su plan o programa de adquisiones?</v>
      </c>
      <c r="C91" s="23" t="str">
        <f>'Para-responder'!D75</f>
        <v>NO</v>
      </c>
      <c r="E91" s="3" t="str">
        <f t="shared" si="9"/>
        <v/>
      </c>
      <c r="F91" s="3" t="str">
        <f t="shared" si="10"/>
        <v>NO</v>
      </c>
      <c r="G91" s="3" t="str">
        <f t="shared" si="11"/>
        <v/>
      </c>
      <c r="J91" s="3" t="s">
        <v>493</v>
      </c>
    </row>
    <row r="92" spans="1:11" ht="25.5" x14ac:dyDescent="0.2">
      <c r="A92" s="12" t="s">
        <v>769</v>
      </c>
      <c r="B92" s="37" t="str">
        <f>'Para-responder'!B76</f>
        <v>¿Se digita de manera oportuna la información pertinente en el Sistema de Información de la Actividad Contractual (SIAC)?</v>
      </c>
      <c r="C92" s="23" t="str">
        <f>'Para-responder'!D76</f>
        <v>SI</v>
      </c>
      <c r="E92" s="3" t="str">
        <f t="shared" si="9"/>
        <v/>
      </c>
      <c r="F92" s="3" t="str">
        <f t="shared" si="10"/>
        <v>SI</v>
      </c>
      <c r="G92" s="3" t="str">
        <f t="shared" si="11"/>
        <v/>
      </c>
      <c r="J92" s="3" t="s">
        <v>493</v>
      </c>
    </row>
    <row r="93" spans="1:11" x14ac:dyDescent="0.2">
      <c r="A93" s="12"/>
      <c r="B93" s="34"/>
      <c r="C93" s="23"/>
    </row>
    <row r="94" spans="1:11" x14ac:dyDescent="0.2">
      <c r="A94" s="12"/>
      <c r="B94" s="155" t="s">
        <v>354</v>
      </c>
      <c r="C94" s="156">
        <f>COUNTIF(C78:C92,"si")</f>
        <v>10</v>
      </c>
      <c r="E94" s="156">
        <f>COUNTIF(E78:E92,"si")</f>
        <v>3</v>
      </c>
      <c r="F94" s="156">
        <f>COUNTIF(F78:F92,"si")</f>
        <v>2</v>
      </c>
      <c r="G94" s="156">
        <f>COUNTIF(G78:G92,"si")</f>
        <v>5</v>
      </c>
    </row>
    <row r="95" spans="1:11" x14ac:dyDescent="0.2">
      <c r="A95" s="12"/>
      <c r="B95" s="155" t="s">
        <v>355</v>
      </c>
      <c r="C95" s="156">
        <f>COUNTIF(C78:C92,"No")</f>
        <v>4</v>
      </c>
      <c r="E95" s="156">
        <f>COUNTIF(E78:E92,"No")</f>
        <v>2</v>
      </c>
      <c r="F95" s="156">
        <f>COUNTIF(F78:F92,"No")</f>
        <v>2</v>
      </c>
      <c r="G95" s="156">
        <f>COUNTIF(G78:G92,"No")</f>
        <v>0</v>
      </c>
    </row>
    <row r="96" spans="1:11" x14ac:dyDescent="0.2">
      <c r="A96" s="12"/>
      <c r="B96" s="155" t="s">
        <v>356</v>
      </c>
      <c r="C96" s="156">
        <f>COUNTIF(C78:C92,"NO APLICA")</f>
        <v>1</v>
      </c>
      <c r="E96" s="156">
        <f>COUNTIF(E78:E92,"NO APLICA")</f>
        <v>1</v>
      </c>
      <c r="F96" s="156">
        <f>COUNTIF(F78:F92,"NO APLICA")</f>
        <v>0</v>
      </c>
      <c r="G96" s="156">
        <f>COUNTIF(G78:G92,"NO APLICA")</f>
        <v>0</v>
      </c>
    </row>
    <row r="97" spans="1:11" x14ac:dyDescent="0.2">
      <c r="A97" s="12"/>
      <c r="B97" s="155" t="s">
        <v>360</v>
      </c>
      <c r="C97" s="156">
        <f>IF((SUM(C94:C96)-C96)=0,0,(C94*100/(SUM(C94:C96)-C96)))</f>
        <v>71.428571428571431</v>
      </c>
      <c r="E97" s="156">
        <f>IF((SUM(E94:E96)-E96)=0,0,(E94*100/(SUM(E94:E96)-E96)))</f>
        <v>60</v>
      </c>
      <c r="F97" s="156">
        <f>IF((SUM(F94:F96)-F96)=0,0,(F94*100/(SUM(F94:F96)-F96)))</f>
        <v>50</v>
      </c>
      <c r="G97" s="156">
        <f>IF((SUM(G94:G96)-G96)=0,0,(G94*100/(SUM(G94:G96)-G96)))</f>
        <v>100</v>
      </c>
    </row>
    <row r="98" spans="1:11" x14ac:dyDescent="0.2">
      <c r="A98" s="7"/>
      <c r="B98" s="7"/>
      <c r="C98" s="15"/>
    </row>
    <row r="99" spans="1:11" x14ac:dyDescent="0.2">
      <c r="A99" s="185">
        <v>5</v>
      </c>
      <c r="B99" s="19" t="s">
        <v>618</v>
      </c>
      <c r="C99" s="15"/>
      <c r="E99" s="186" t="s">
        <v>491</v>
      </c>
      <c r="F99" s="186" t="s">
        <v>492</v>
      </c>
      <c r="G99" s="186" t="s">
        <v>494</v>
      </c>
      <c r="I99" s="186" t="s">
        <v>491</v>
      </c>
      <c r="J99" s="186" t="s">
        <v>492</v>
      </c>
      <c r="K99" s="186" t="s">
        <v>494</v>
      </c>
    </row>
    <row r="100" spans="1:11" ht="25.5" x14ac:dyDescent="0.2">
      <c r="A100" s="12" t="s">
        <v>214</v>
      </c>
      <c r="B100" s="31" t="str">
        <f>'Para-responder'!B79</f>
        <v>¿Existe vinculación entre el plan anual operativo y el presupuesto institucional en todas las fases del proceso plan-presupuesto?</v>
      </c>
      <c r="C100" s="23" t="str">
        <f>'Para-responder'!D79</f>
        <v>SI</v>
      </c>
      <c r="E100" s="3" t="str">
        <f>IF(I100="X",$C100,"")</f>
        <v>SI</v>
      </c>
      <c r="F100" s="3" t="str">
        <f>IF(J100="X",$C100,"")</f>
        <v/>
      </c>
      <c r="G100" s="3" t="str">
        <f>IF(K100="X",$C100,"")</f>
        <v/>
      </c>
      <c r="I100" s="3" t="s">
        <v>493</v>
      </c>
    </row>
    <row r="101" spans="1:11" ht="25.5" x14ac:dyDescent="0.2">
      <c r="A101" s="12" t="s">
        <v>215</v>
      </c>
      <c r="B101" s="31" t="str">
        <f>'Para-responder'!B80</f>
        <v>¿Existe un manual de procedimientos que regule cada fase del proceso presupuestario, los plazos y los roles de los participantes?</v>
      </c>
      <c r="C101" s="23" t="str">
        <f>'Para-responder'!D80</f>
        <v>SI</v>
      </c>
      <c r="E101" s="3" t="str">
        <f t="shared" ref="E101:E111" si="12">IF(I101="X",$C101,"")</f>
        <v/>
      </c>
      <c r="F101" s="3" t="str">
        <f t="shared" ref="F101:F111" si="13">IF(J101="X",$C101,"")</f>
        <v/>
      </c>
      <c r="G101" s="3" t="str">
        <f t="shared" ref="G101:G111" si="14">IF(K101="X",$C101,"")</f>
        <v>SI</v>
      </c>
      <c r="K101" s="3" t="s">
        <v>493</v>
      </c>
    </row>
    <row r="102" spans="1:11" ht="25.5" x14ac:dyDescent="0.2">
      <c r="A102" s="12" t="s">
        <v>216</v>
      </c>
      <c r="B102" s="31" t="str">
        <f>'Para-responder'!B81</f>
        <v>¿Se publica en la página de Internet de la institución el presupuesto anual de la entidad, a más tardar en el mes posterior a su aprobación?</v>
      </c>
      <c r="C102" s="23" t="str">
        <f>'Para-responder'!D81</f>
        <v>NO</v>
      </c>
      <c r="E102" s="3" t="str">
        <f t="shared" si="12"/>
        <v/>
      </c>
      <c r="F102" s="3" t="str">
        <f t="shared" si="13"/>
        <v>NO</v>
      </c>
      <c r="G102" s="3" t="str">
        <f t="shared" si="14"/>
        <v/>
      </c>
      <c r="J102" s="3" t="s">
        <v>493</v>
      </c>
    </row>
    <row r="103" spans="1:11" ht="25.5" x14ac:dyDescent="0.2">
      <c r="A103" s="12" t="s">
        <v>217</v>
      </c>
      <c r="B103" s="31" t="str">
        <f>'Para-responder'!B82</f>
        <v>¿La institución ha establecido algún control que imposibilite el financiamiento de gastos corrientes con ingresos de capital?</v>
      </c>
      <c r="C103" s="23" t="str">
        <f>'Para-responder'!D82</f>
        <v>NO</v>
      </c>
      <c r="E103" s="3" t="str">
        <f t="shared" si="12"/>
        <v>NO</v>
      </c>
      <c r="F103" s="3" t="str">
        <f t="shared" si="13"/>
        <v/>
      </c>
      <c r="G103" s="3" t="str">
        <f t="shared" si="14"/>
        <v/>
      </c>
      <c r="I103" s="3" t="s">
        <v>493</v>
      </c>
    </row>
    <row r="104" spans="1:11" ht="102" x14ac:dyDescent="0.2">
      <c r="A104" s="12" t="s">
        <v>218</v>
      </c>
      <c r="B104" s="31" t="str">
        <f>'Para-responder'!B83</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v>
      </c>
      <c r="C104" s="23" t="str">
        <f>'Para-responder'!D83</f>
        <v>SI</v>
      </c>
      <c r="E104" s="3" t="str">
        <f t="shared" si="12"/>
        <v>SI</v>
      </c>
      <c r="F104" s="3" t="str">
        <f t="shared" si="13"/>
        <v/>
      </c>
      <c r="G104" s="3" t="str">
        <f t="shared" si="14"/>
        <v/>
      </c>
      <c r="I104" s="3" t="s">
        <v>493</v>
      </c>
    </row>
    <row r="105" spans="1:11" ht="38.25" x14ac:dyDescent="0.2">
      <c r="A105" s="12" t="s">
        <v>219</v>
      </c>
      <c r="B105" s="31" t="str">
        <f>'Para-responder'!B84</f>
        <v>¿Se realiza, como parte de la evaluación presupuestaria, una valoración o un análisis individualizado de gasto al menos para los servicios que hayan sido identificados formalmente como más relevantes por la máxima jerarquía?</v>
      </c>
      <c r="C105" s="23" t="str">
        <f>'Para-responder'!D84</f>
        <v>SI</v>
      </c>
      <c r="E105" s="3" t="str">
        <f t="shared" si="12"/>
        <v>SI</v>
      </c>
      <c r="F105" s="3" t="str">
        <f t="shared" si="13"/>
        <v/>
      </c>
      <c r="G105" s="3" t="str">
        <f t="shared" si="14"/>
        <v/>
      </c>
      <c r="I105" s="3" t="s">
        <v>493</v>
      </c>
    </row>
    <row r="106" spans="1:11" ht="25.5" x14ac:dyDescent="0.2">
      <c r="A106" s="12" t="s">
        <v>220</v>
      </c>
      <c r="B106" s="31" t="str">
        <f>'Para-responder'!B85</f>
        <v>¿Se discuten y valoran periódicamente con el jerarca los resultados de los informes de ejecución presupuestaria?</v>
      </c>
      <c r="C106" s="23" t="str">
        <f>'Para-responder'!D85</f>
        <v>SI</v>
      </c>
      <c r="E106" s="3" t="str">
        <f t="shared" si="12"/>
        <v>SI</v>
      </c>
      <c r="F106" s="3" t="str">
        <f t="shared" si="13"/>
        <v/>
      </c>
      <c r="G106" s="3" t="str">
        <f t="shared" si="14"/>
        <v/>
      </c>
      <c r="I106" s="3" t="s">
        <v>493</v>
      </c>
    </row>
    <row r="107" spans="1:11" ht="25.5" x14ac:dyDescent="0.2">
      <c r="A107" s="12" t="s">
        <v>221</v>
      </c>
      <c r="B107" s="31" t="str">
        <f>'Para-responder'!B86</f>
        <v>¿Se verifica anualmente que la liquidación presupuestaria tenga correlación con la información de la contabilidad financiera patrimonial?</v>
      </c>
      <c r="C107" s="23" t="str">
        <f>'Para-responder'!D86</f>
        <v>SI</v>
      </c>
      <c r="E107" s="3" t="str">
        <f t="shared" si="12"/>
        <v/>
      </c>
      <c r="F107" s="3" t="str">
        <f t="shared" si="13"/>
        <v/>
      </c>
      <c r="G107" s="3" t="str">
        <f t="shared" si="14"/>
        <v>SI</v>
      </c>
      <c r="K107" s="3" t="s">
        <v>493</v>
      </c>
    </row>
    <row r="108" spans="1:11" x14ac:dyDescent="0.2">
      <c r="A108" s="12" t="s">
        <v>222</v>
      </c>
      <c r="B108" s="31" t="str">
        <f>'Para-responder'!B87</f>
        <v>¿Se revisa por un tercero independiente la liquidación presupuestaria?</v>
      </c>
      <c r="C108" s="23" t="str">
        <f>'Para-responder'!D87</f>
        <v>NO</v>
      </c>
      <c r="E108" s="3" t="str">
        <f t="shared" si="12"/>
        <v/>
      </c>
      <c r="F108" s="3" t="str">
        <f t="shared" si="13"/>
        <v/>
      </c>
      <c r="G108" s="3" t="str">
        <f t="shared" si="14"/>
        <v>NO</v>
      </c>
      <c r="K108" s="3" t="s">
        <v>493</v>
      </c>
    </row>
    <row r="109" spans="1:11" ht="102" x14ac:dyDescent="0.2">
      <c r="A109" s="12" t="s">
        <v>223</v>
      </c>
      <c r="B109" s="31" t="str">
        <f>'Para-responder'!B88</f>
        <v>La institución incorpora la siguiente información en el SIPP en los plazos indicados:
a. Informe semestral con corte al 30 de junio, con los resultados de la evaluación presupuestaria referida a la gestión física, a más tardar el 31 de julio.
b. Informe semestral con corte al 31 de diciembre, con los resultados de la evaluación presupuestaria referida a la gestión física, a más tardar el 16 de febrero.
c. Informes trimestrales (o semestrales para los fideicomisos) de la ejecución presupuestaria, dentro de los 15 días hábiles posteriores al vencimiento de cada trimestre (o semestre para los fideicomisos).</v>
      </c>
      <c r="C109" s="23" t="str">
        <f>'Para-responder'!D88</f>
        <v>SI</v>
      </c>
      <c r="E109" s="3" t="str">
        <f t="shared" si="12"/>
        <v/>
      </c>
      <c r="F109" s="3" t="str">
        <f t="shared" si="13"/>
        <v>SI</v>
      </c>
      <c r="G109" s="3" t="str">
        <f t="shared" si="14"/>
        <v/>
      </c>
      <c r="J109" s="3" t="s">
        <v>493</v>
      </c>
    </row>
    <row r="110" spans="1:11" x14ac:dyDescent="0.2">
      <c r="A110" s="12" t="s">
        <v>224</v>
      </c>
      <c r="B110" s="31" t="str">
        <f>'Para-responder'!B89</f>
        <v>¿Existe vinculación de las metas con el presupuesto en el SIPP?</v>
      </c>
      <c r="C110" s="23" t="str">
        <f>'Para-responder'!D89</f>
        <v>SI</v>
      </c>
      <c r="E110" s="3" t="str">
        <f t="shared" si="12"/>
        <v/>
      </c>
      <c r="F110" s="3" t="str">
        <f t="shared" si="13"/>
        <v>SI</v>
      </c>
      <c r="G110" s="3" t="str">
        <f t="shared" si="14"/>
        <v/>
      </c>
      <c r="J110" s="3" t="s">
        <v>493</v>
      </c>
    </row>
    <row r="111" spans="1:11" ht="38.25" x14ac:dyDescent="0.2">
      <c r="A111" s="12" t="s">
        <v>225</v>
      </c>
      <c r="B111" s="31" t="str">
        <f>'Para-responder'!B90</f>
        <v>¿Se publica en la página de Internet el informe de evaluación presupuestaria del año anterior, que comprenda la ejecución presupuestaria y el grado de cumplimiento de metas y objetivos, a más tardar durante el primer trimestre del año en ejecución?</v>
      </c>
      <c r="C111" s="23" t="str">
        <f>'Para-responder'!D90</f>
        <v>NO</v>
      </c>
      <c r="E111" s="3" t="str">
        <f t="shared" si="12"/>
        <v/>
      </c>
      <c r="F111" s="3" t="str">
        <f t="shared" si="13"/>
        <v>NO</v>
      </c>
      <c r="G111" s="3" t="str">
        <f t="shared" si="14"/>
        <v/>
      </c>
      <c r="J111" s="3" t="s">
        <v>493</v>
      </c>
    </row>
    <row r="112" spans="1:11" x14ac:dyDescent="0.2">
      <c r="A112" s="12"/>
      <c r="B112" s="34"/>
      <c r="C112" s="23"/>
    </row>
    <row r="113" spans="1:11" x14ac:dyDescent="0.2">
      <c r="A113" s="12"/>
      <c r="B113" s="155" t="s">
        <v>354</v>
      </c>
      <c r="C113" s="156">
        <f>COUNTIF(C100:C111,"si")</f>
        <v>8</v>
      </c>
      <c r="E113" s="156">
        <f>COUNTIF(E100:E111,"si")</f>
        <v>4</v>
      </c>
      <c r="F113" s="156">
        <f>COUNTIF(F100:F111,"si")</f>
        <v>2</v>
      </c>
      <c r="G113" s="156">
        <f>COUNTIF(G100:G111,"si")</f>
        <v>2</v>
      </c>
    </row>
    <row r="114" spans="1:11" x14ac:dyDescent="0.2">
      <c r="A114" s="12"/>
      <c r="B114" s="155" t="s">
        <v>355</v>
      </c>
      <c r="C114" s="156">
        <f>COUNTIF(C100:C111,"No")</f>
        <v>4</v>
      </c>
      <c r="E114" s="156">
        <f>COUNTIF(E100:E111,"No")</f>
        <v>1</v>
      </c>
      <c r="F114" s="156">
        <f>COUNTIF(F100:F111,"No")</f>
        <v>2</v>
      </c>
      <c r="G114" s="156">
        <f>COUNTIF(G100:G111,"No")</f>
        <v>1</v>
      </c>
    </row>
    <row r="115" spans="1:11" x14ac:dyDescent="0.2">
      <c r="A115" s="12"/>
      <c r="B115" s="155" t="s">
        <v>356</v>
      </c>
      <c r="C115" s="156">
        <f>COUNTIF(C100:C111,"No APLICA")</f>
        <v>0</v>
      </c>
      <c r="E115" s="156">
        <f>COUNTIF(E100:E111,"No APLICA")</f>
        <v>0</v>
      </c>
      <c r="F115" s="156">
        <f>COUNTIF(F100:F111,"No APLICA")</f>
        <v>0</v>
      </c>
      <c r="G115" s="156">
        <f>COUNTIF(G100:G111,"No APLICA")</f>
        <v>0</v>
      </c>
    </row>
    <row r="116" spans="1:11" x14ac:dyDescent="0.2">
      <c r="A116" s="12"/>
      <c r="B116" s="155" t="s">
        <v>361</v>
      </c>
      <c r="C116" s="156">
        <f>IF((SUM(C113:C115)-C115)=0,0,(C113*100/(SUM(C113:C115)-C115)))</f>
        <v>66.666666666666671</v>
      </c>
      <c r="E116" s="156">
        <f>IF((SUM(E113:E115)-E115)=0,0,(E113*100/(SUM(E113:E115)-E115)))</f>
        <v>80</v>
      </c>
      <c r="F116" s="156">
        <f>IF((SUM(F113:F115)-F115)=0,0,(F113*100/(SUM(F113:F115)-F115)))</f>
        <v>50</v>
      </c>
      <c r="G116" s="156">
        <f>IF((SUM(G113:G115)-G115)=0,0,(G113*100/(SUM(G113:G115)-G115)))</f>
        <v>66.666666666666671</v>
      </c>
    </row>
    <row r="117" spans="1:11" x14ac:dyDescent="0.2">
      <c r="A117" s="7"/>
      <c r="B117" s="43"/>
      <c r="C117" s="15"/>
    </row>
    <row r="118" spans="1:11" x14ac:dyDescent="0.2">
      <c r="A118" s="185">
        <v>6</v>
      </c>
      <c r="B118" s="19" t="s">
        <v>639</v>
      </c>
      <c r="C118" s="15"/>
      <c r="E118" s="186" t="s">
        <v>491</v>
      </c>
      <c r="F118" s="186" t="s">
        <v>492</v>
      </c>
      <c r="G118" s="186" t="s">
        <v>494</v>
      </c>
      <c r="I118" s="186" t="s">
        <v>491</v>
      </c>
      <c r="J118" s="186" t="s">
        <v>492</v>
      </c>
      <c r="K118" s="186" t="s">
        <v>494</v>
      </c>
    </row>
    <row r="119" spans="1:11" ht="25.5" x14ac:dyDescent="0.2">
      <c r="A119" s="12" t="s">
        <v>226</v>
      </c>
      <c r="B119" s="31" t="str">
        <f>'Para-responder'!B93</f>
        <v>¿La institución ha establecido una estructura formal del departamento de TI, que contemple el establecimiento de los roles y las responsabilidades de sus funcionarios?</v>
      </c>
      <c r="C119" s="23" t="str">
        <f>'Para-responder'!D93</f>
        <v>SI</v>
      </c>
      <c r="E119" s="3" t="str">
        <f>IF(I119="X",$C119,"")</f>
        <v/>
      </c>
      <c r="F119" s="3" t="str">
        <f>IF(J119="X",$C119,"")</f>
        <v/>
      </c>
      <c r="G119" s="3" t="str">
        <f>IF(K119="X",$C119,"")</f>
        <v>SI</v>
      </c>
      <c r="K119" s="3" t="s">
        <v>493</v>
      </c>
    </row>
    <row r="120" spans="1:11" ht="38.25" x14ac:dyDescent="0.2">
      <c r="A120" s="12" t="s">
        <v>227</v>
      </c>
      <c r="B120" s="31" t="str">
        <f>'Para-responder'!B94</f>
        <v>¿Existen en la institución funcionarios formalmente designados para que, como parte de sus labores, asesoren y apoyen al jerarca en la toma de decisiones estratégicas en relación con el uso y el mantenimiento de tecnologías de información?</v>
      </c>
      <c r="C120" s="23" t="str">
        <f>'Para-responder'!D94</f>
        <v>NO</v>
      </c>
      <c r="E120" s="3" t="str">
        <f t="shared" ref="E120:E134" si="15">IF(I120="X",$C120,"")</f>
        <v>NO</v>
      </c>
      <c r="F120" s="3" t="str">
        <f t="shared" ref="F120:F134" si="16">IF(J120="X",$C120,"")</f>
        <v/>
      </c>
      <c r="G120" s="3" t="str">
        <f t="shared" ref="G120:G134" si="17">IF(K120="X",$C120,"")</f>
        <v/>
      </c>
      <c r="I120" s="3" t="s">
        <v>493</v>
      </c>
    </row>
    <row r="121" spans="1:11" ht="102" x14ac:dyDescent="0.2">
      <c r="A121" s="12" t="s">
        <v>228</v>
      </c>
      <c r="B121" s="31" t="str">
        <f>'Para-responder'!B95</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v>
      </c>
      <c r="C121" s="23" t="str">
        <f>'Para-responder'!D95</f>
        <v>NO</v>
      </c>
      <c r="E121" s="3" t="str">
        <f t="shared" si="15"/>
        <v>NO</v>
      </c>
      <c r="F121" s="3" t="str">
        <f t="shared" si="16"/>
        <v/>
      </c>
      <c r="G121" s="3" t="str">
        <f t="shared" si="17"/>
        <v/>
      </c>
      <c r="I121" s="3" t="s">
        <v>493</v>
      </c>
    </row>
    <row r="122" spans="1:11" ht="38.25" x14ac:dyDescent="0.2">
      <c r="A122" s="12" t="s">
        <v>229</v>
      </c>
      <c r="B122" s="31" t="str">
        <f>'Para-responder'!B96</f>
        <v>¿La institución cuenta con un modelo de arquitectura de la información que:
a. Sea conocido y utilizado por el nivel gerencial de la institución?
b. Caracterice los datos de la institución, aunque sea a nivel general?</v>
      </c>
      <c r="C122" s="23" t="str">
        <f>'Para-responder'!D96</f>
        <v>NO</v>
      </c>
      <c r="E122" s="3" t="str">
        <f t="shared" si="15"/>
        <v>NO</v>
      </c>
      <c r="F122" s="3" t="str">
        <f t="shared" si="16"/>
        <v/>
      </c>
      <c r="G122" s="3" t="str">
        <f t="shared" si="17"/>
        <v/>
      </c>
      <c r="I122" s="3" t="s">
        <v>493</v>
      </c>
    </row>
    <row r="123" spans="1:11" ht="42" customHeight="1" x14ac:dyDescent="0.2">
      <c r="A123" s="12" t="s">
        <v>230</v>
      </c>
      <c r="B123" s="31" t="str">
        <f>'Para-responder'!B97</f>
        <v>¿La institución cuenta con un modelo de plataforma tecnológica que defina los estándares, regulaciones y políticas para la adquisición, operación y administración de la capacidad tanto de hardware como de software de plataforma?</v>
      </c>
      <c r="C123" s="23" t="str">
        <f>'Para-responder'!D97</f>
        <v>NO</v>
      </c>
      <c r="E123" s="3" t="str">
        <f t="shared" si="15"/>
        <v>NO</v>
      </c>
      <c r="F123" s="3" t="str">
        <f t="shared" si="16"/>
        <v/>
      </c>
      <c r="G123" s="3" t="str">
        <f t="shared" si="17"/>
        <v/>
      </c>
      <c r="I123" s="3" t="s">
        <v>493</v>
      </c>
    </row>
    <row r="124" spans="1:11" ht="25.5" x14ac:dyDescent="0.2">
      <c r="A124" s="12" t="s">
        <v>231</v>
      </c>
      <c r="B124" s="31" t="str">
        <f>'Para-responder'!B98</f>
        <v>¿La institución cuenta con un modelo de aplicaciones (software) que defina los estándares para su desarrollo y/o adquisición?</v>
      </c>
      <c r="C124" s="23" t="str">
        <f>'Para-responder'!D98</f>
        <v>NO</v>
      </c>
      <c r="E124" s="3" t="str">
        <f t="shared" si="15"/>
        <v>NO</v>
      </c>
      <c r="F124" s="3" t="str">
        <f t="shared" si="16"/>
        <v/>
      </c>
      <c r="G124" s="3" t="str">
        <f t="shared" si="17"/>
        <v/>
      </c>
      <c r="I124" s="3" t="s">
        <v>493</v>
      </c>
    </row>
    <row r="125" spans="1:11" ht="25.5" x14ac:dyDescent="0.2">
      <c r="A125" s="12" t="s">
        <v>232</v>
      </c>
      <c r="B125" s="31" t="str">
        <f>'Para-responder'!B99</f>
        <v>¿La institución cuenta con un modelo de entrega de servicio de TI que defina los acuerdos de nivel de servicio con los usuarios?</v>
      </c>
      <c r="C125" s="23" t="str">
        <f>'Para-responder'!D99</f>
        <v>NO</v>
      </c>
      <c r="E125" s="3" t="str">
        <f t="shared" si="15"/>
        <v/>
      </c>
      <c r="F125" s="3" t="str">
        <f t="shared" si="16"/>
        <v>NO</v>
      </c>
      <c r="G125" s="3" t="str">
        <f t="shared" si="17"/>
        <v/>
      </c>
      <c r="J125" s="3" t="s">
        <v>493</v>
      </c>
    </row>
    <row r="126" spans="1:11" x14ac:dyDescent="0.2">
      <c r="A126" s="12" t="s">
        <v>233</v>
      </c>
      <c r="B126" s="31" t="str">
        <f>'Para-responder'!B100</f>
        <v>¿Se ha oficializado en la institución un marco de gestión para la calidad de la información?</v>
      </c>
      <c r="C126" s="23" t="str">
        <f>'Para-responder'!D100</f>
        <v>NO</v>
      </c>
      <c r="E126" s="3" t="str">
        <f t="shared" si="15"/>
        <v/>
      </c>
      <c r="F126" s="3" t="str">
        <f t="shared" si="16"/>
        <v>NO</v>
      </c>
      <c r="G126" s="3" t="str">
        <f t="shared" si="17"/>
        <v/>
      </c>
      <c r="J126" s="3" t="s">
        <v>493</v>
      </c>
    </row>
    <row r="127" spans="1:11" ht="76.5" x14ac:dyDescent="0.2">
      <c r="A127" s="12" t="s">
        <v>234</v>
      </c>
      <c r="B127" s="31" t="str">
        <f>'Para-responder'!B101</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v>
      </c>
      <c r="C127" s="23" t="str">
        <f>'Para-responder'!D101</f>
        <v>NO</v>
      </c>
      <c r="E127" s="3" t="str">
        <f t="shared" si="15"/>
        <v/>
      </c>
      <c r="F127" s="3" t="str">
        <f t="shared" si="16"/>
        <v>NO</v>
      </c>
      <c r="G127" s="3" t="str">
        <f t="shared" si="17"/>
        <v/>
      </c>
      <c r="J127" s="3" t="s">
        <v>493</v>
      </c>
    </row>
    <row r="128" spans="1:11" ht="102" x14ac:dyDescent="0.2">
      <c r="A128" s="12" t="s">
        <v>235</v>
      </c>
      <c r="B128" s="31" t="str">
        <f>'Para-responder'!B102</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v>
      </c>
      <c r="C128" s="23" t="str">
        <f>'Para-responder'!D102</f>
        <v>NO</v>
      </c>
      <c r="E128" s="3" t="str">
        <f t="shared" si="15"/>
        <v/>
      </c>
      <c r="F128" s="3" t="str">
        <f t="shared" si="16"/>
        <v/>
      </c>
      <c r="G128" s="3" t="str">
        <f t="shared" si="17"/>
        <v>NO</v>
      </c>
      <c r="K128" s="3" t="s">
        <v>493</v>
      </c>
    </row>
    <row r="129" spans="1:11" ht="25.5" x14ac:dyDescent="0.2">
      <c r="A129" s="12" t="s">
        <v>236</v>
      </c>
      <c r="B129" s="31" t="str">
        <f>'Para-responder'!B103</f>
        <v>¿La institución ha definido, oficializado y comunicado políticas y procedimientos de seguridad lógica?</v>
      </c>
      <c r="C129" s="23" t="str">
        <f>'Para-responder'!D103</f>
        <v>NO</v>
      </c>
      <c r="E129" s="3" t="str">
        <f t="shared" si="15"/>
        <v/>
      </c>
      <c r="F129" s="3" t="str">
        <f t="shared" si="16"/>
        <v/>
      </c>
      <c r="G129" s="3" t="str">
        <f t="shared" si="17"/>
        <v>NO</v>
      </c>
      <c r="K129" s="3" t="s">
        <v>493</v>
      </c>
    </row>
    <row r="130" spans="1:11" ht="38.25" x14ac:dyDescent="0.2">
      <c r="A130" s="12" t="s">
        <v>237</v>
      </c>
      <c r="B130" s="31" t="str">
        <f>'Para-responder'!B104</f>
        <v>¿Se han definido e implementado procedimientos para otorgar, limitar y revocar el acceso físico al centro de cómputo y a otras instalaciones que mantienen equipos e información sensibles?</v>
      </c>
      <c r="C130" s="23" t="str">
        <f>'Para-responder'!D104</f>
        <v>NO</v>
      </c>
      <c r="E130" s="3" t="str">
        <f t="shared" si="15"/>
        <v/>
      </c>
      <c r="F130" s="3" t="str">
        <f t="shared" si="16"/>
        <v/>
      </c>
      <c r="G130" s="3" t="str">
        <f t="shared" si="17"/>
        <v>NO</v>
      </c>
      <c r="K130" s="3" t="s">
        <v>493</v>
      </c>
    </row>
    <row r="131" spans="1:11" ht="38.25" x14ac:dyDescent="0.2">
      <c r="A131" s="12" t="s">
        <v>238</v>
      </c>
      <c r="B131" s="31" t="str">
        <f>'Para-responder'!B105</f>
        <v>¿Se aplican medidas de prevención, detección y corrección para proteger los sistemas contra software malicioso (virus, gusanos, spyware, correo basura, software fraudulento, etc.)?</v>
      </c>
      <c r="C131" s="23" t="str">
        <f>'Para-responder'!D105</f>
        <v>SI</v>
      </c>
      <c r="E131" s="3" t="str">
        <f t="shared" si="15"/>
        <v>SI</v>
      </c>
      <c r="F131" s="3" t="str">
        <f t="shared" si="16"/>
        <v/>
      </c>
      <c r="G131" s="3" t="str">
        <f t="shared" si="17"/>
        <v/>
      </c>
      <c r="I131" s="3" t="s">
        <v>493</v>
      </c>
    </row>
    <row r="132" spans="1:11" ht="51" x14ac:dyDescent="0.2">
      <c r="A132" s="12" t="s">
        <v>239</v>
      </c>
      <c r="B132" s="31" t="str">
        <f>'Para-responder'!B106</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132" s="23" t="str">
        <f>'Para-responder'!D106</f>
        <v>NO</v>
      </c>
      <c r="E132" s="3" t="str">
        <f t="shared" si="15"/>
        <v/>
      </c>
      <c r="F132" s="3" t="str">
        <f t="shared" si="16"/>
        <v/>
      </c>
      <c r="G132" s="3" t="str">
        <f t="shared" si="17"/>
        <v>NO</v>
      </c>
      <c r="K132" s="3" t="s">
        <v>493</v>
      </c>
    </row>
    <row r="133" spans="1:11" ht="25.5" x14ac:dyDescent="0.2">
      <c r="A133" s="12" t="s">
        <v>240</v>
      </c>
      <c r="B133" s="31" t="str">
        <f>'Para-responder'!B107</f>
        <v>¿Existe un plan formal que asegure la continuidad de los servicios de tecnologías de información en la organización?</v>
      </c>
      <c r="C133" s="23" t="str">
        <f>'Para-responder'!D107</f>
        <v>NO</v>
      </c>
      <c r="E133" s="3" t="str">
        <f t="shared" si="15"/>
        <v>NO</v>
      </c>
      <c r="F133" s="3" t="str">
        <f t="shared" si="16"/>
        <v/>
      </c>
      <c r="G133" s="3" t="str">
        <f t="shared" si="17"/>
        <v/>
      </c>
      <c r="I133" s="3" t="s">
        <v>493</v>
      </c>
    </row>
    <row r="134" spans="1:11" x14ac:dyDescent="0.2">
      <c r="A134" s="12" t="s">
        <v>241</v>
      </c>
      <c r="B134" s="31" t="str">
        <f>'Para-responder'!B108</f>
        <v>¿Las políticas de TI se comunican a todos los usuarios internos y externos relevantes?</v>
      </c>
      <c r="C134" s="23" t="str">
        <f>'Para-responder'!D108</f>
        <v>NO</v>
      </c>
      <c r="E134" s="3" t="str">
        <f t="shared" si="15"/>
        <v/>
      </c>
      <c r="F134" s="3" t="str">
        <f t="shared" si="16"/>
        <v>NO</v>
      </c>
      <c r="G134" s="3" t="str">
        <f t="shared" si="17"/>
        <v/>
      </c>
      <c r="J134" s="3" t="s">
        <v>493</v>
      </c>
    </row>
    <row r="135" spans="1:11" x14ac:dyDescent="0.2">
      <c r="A135" s="7"/>
      <c r="B135" s="26"/>
      <c r="C135" s="15"/>
    </row>
    <row r="136" spans="1:11" x14ac:dyDescent="0.2">
      <c r="A136" s="7"/>
      <c r="B136" s="155" t="s">
        <v>354</v>
      </c>
      <c r="C136" s="156">
        <f>COUNTIF(C119:C134,"si")</f>
        <v>2</v>
      </c>
      <c r="E136" s="156">
        <f>COUNTIF(E119:E134,"si")</f>
        <v>1</v>
      </c>
      <c r="F136" s="156">
        <f>COUNTIF(F119:F134,"si")</f>
        <v>0</v>
      </c>
      <c r="G136" s="156">
        <f>COUNTIF(G119:G134,"si")</f>
        <v>1</v>
      </c>
    </row>
    <row r="137" spans="1:11" x14ac:dyDescent="0.2">
      <c r="A137" s="7"/>
      <c r="B137" s="155" t="s">
        <v>355</v>
      </c>
      <c r="C137" s="156">
        <f>COUNTIF(C119:C134,"No")</f>
        <v>14</v>
      </c>
      <c r="E137" s="156">
        <f>COUNTIF(E119:E134,"No")</f>
        <v>6</v>
      </c>
      <c r="F137" s="156">
        <f>COUNTIF(F119:F134,"No")</f>
        <v>4</v>
      </c>
      <c r="G137" s="156">
        <f>COUNTIF(G119:G134,"No")</f>
        <v>4</v>
      </c>
    </row>
    <row r="138" spans="1:11" x14ac:dyDescent="0.2">
      <c r="A138" s="7"/>
      <c r="B138" s="155" t="s">
        <v>356</v>
      </c>
      <c r="C138" s="156">
        <f>COUNTIF(C119:C134,"No APLICA")</f>
        <v>0</v>
      </c>
      <c r="E138" s="156">
        <f>COUNTIF(E119:E134,"No APLICA")</f>
        <v>0</v>
      </c>
      <c r="F138" s="156">
        <f>COUNTIF(F119:F134,"No APLICA")</f>
        <v>0</v>
      </c>
      <c r="G138" s="156">
        <f>COUNTIF(G119:G134,"No APLICA")</f>
        <v>0</v>
      </c>
    </row>
    <row r="139" spans="1:11" x14ac:dyDescent="0.2">
      <c r="A139" s="7"/>
      <c r="B139" s="155" t="s">
        <v>362</v>
      </c>
      <c r="C139" s="156">
        <f>IF((SUM(C136:C138)-C138)=0,0,(C136*100/(SUM(C136:C138)-C138)))</f>
        <v>12.5</v>
      </c>
      <c r="E139" s="156">
        <f>IF((SUM(E136:E138)-E138)=0,0,(E136*100/(SUM(E136:E138)-E138)))</f>
        <v>14.285714285714286</v>
      </c>
      <c r="F139" s="156">
        <f>IF((SUM(F136:F138)-F138)=0,0,(F136*100/(SUM(F136:F138)-F138)))</f>
        <v>0</v>
      </c>
      <c r="G139" s="156">
        <f>IF((SUM(G136:G138)-G138)=0,0,(G136*100/(SUM(G136:G138)-G138)))</f>
        <v>20</v>
      </c>
    </row>
    <row r="140" spans="1:11" x14ac:dyDescent="0.2">
      <c r="A140" s="7"/>
      <c r="B140" s="26"/>
      <c r="C140" s="15"/>
    </row>
    <row r="141" spans="1:11" x14ac:dyDescent="0.2">
      <c r="A141" s="185">
        <v>7</v>
      </c>
      <c r="B141" s="19" t="s">
        <v>812</v>
      </c>
      <c r="C141" s="15"/>
      <c r="E141" s="186" t="s">
        <v>491</v>
      </c>
      <c r="F141" s="186" t="s">
        <v>492</v>
      </c>
      <c r="G141" s="186" t="s">
        <v>494</v>
      </c>
      <c r="I141" s="186" t="s">
        <v>491</v>
      </c>
      <c r="J141" s="186" t="s">
        <v>492</v>
      </c>
      <c r="K141" s="186" t="s">
        <v>494</v>
      </c>
    </row>
    <row r="142" spans="1:11" x14ac:dyDescent="0.2">
      <c r="A142" s="12" t="s">
        <v>242</v>
      </c>
      <c r="B142" s="37" t="e">
        <f>'Para-responder'!#REF!</f>
        <v>#REF!</v>
      </c>
      <c r="C142" s="23" t="str">
        <f>'Para-responder'!D111</f>
        <v>SI</v>
      </c>
      <c r="E142" s="3" t="str">
        <f>IF(I142="X",$C142,"")</f>
        <v>SI</v>
      </c>
      <c r="F142" s="3" t="str">
        <f>IF(J142="X",$C142,"")</f>
        <v/>
      </c>
      <c r="G142" s="3" t="str">
        <f>IF(K142="X",$C142,"")</f>
        <v/>
      </c>
      <c r="I142" s="3" t="s">
        <v>493</v>
      </c>
    </row>
    <row r="143" spans="1:11" ht="38.25" x14ac:dyDescent="0.2">
      <c r="A143" s="12" t="s">
        <v>243</v>
      </c>
      <c r="B143" s="37" t="str">
        <f>'Para-responder'!B112</f>
        <v>¿La página de Internet de la institución contiene formularios y vínculos para realizar algún trámite en línea o para iniciarlo en el sitio y facilitar su posterior conclusión en las oficinas de la entidad?</v>
      </c>
      <c r="C143" s="23" t="str">
        <f>'Para-responder'!D112</f>
        <v>SI</v>
      </c>
      <c r="E143" s="3" t="str">
        <f t="shared" ref="E143:E153" si="18">IF(I143="X",$C143,"")</f>
        <v>SI</v>
      </c>
      <c r="F143" s="3" t="str">
        <f t="shared" ref="F143:F153" si="19">IF(J143="X",$C143,"")</f>
        <v/>
      </c>
      <c r="G143" s="3" t="str">
        <f t="shared" ref="G143:G153" si="20">IF(K143="X",$C143,"")</f>
        <v/>
      </c>
      <c r="I143" s="3" t="s">
        <v>493</v>
      </c>
    </row>
    <row r="144" spans="1:11" ht="38.25" x14ac:dyDescent="0.2">
      <c r="A144" s="12" t="s">
        <v>244</v>
      </c>
      <c r="B144" s="37" t="str">
        <f>'Para-responder'!B113</f>
        <v>¿La institución ha implementado mecanismos que le posibiliten la aceptación de documentos digitales mediante el uso de firma digital para la aceptación de trámites de los usuarios?</v>
      </c>
      <c r="C144" s="23" t="str">
        <f>'Para-responder'!D113</f>
        <v>SI</v>
      </c>
      <c r="E144" s="3" t="str">
        <f t="shared" si="18"/>
        <v>SI</v>
      </c>
      <c r="F144" s="3" t="str">
        <f t="shared" si="19"/>
        <v/>
      </c>
      <c r="G144" s="3" t="str">
        <f t="shared" si="20"/>
        <v/>
      </c>
      <c r="I144" s="3" t="s">
        <v>493</v>
      </c>
    </row>
    <row r="145" spans="1:11" ht="25.5" x14ac:dyDescent="0.2">
      <c r="A145" s="12" t="s">
        <v>245</v>
      </c>
      <c r="B145" s="37" t="str">
        <f>'Para-responder'!B114</f>
        <v>¿Se cumplen los plazos máximos establecidos para el trámite de los asuntos o la prestación de servicios, al menos en el 95% de los casos?</v>
      </c>
      <c r="C145" s="23" t="str">
        <f>'Para-responder'!D114</f>
        <v>SI</v>
      </c>
      <c r="E145" s="3" t="str">
        <f t="shared" si="18"/>
        <v>SI</v>
      </c>
      <c r="F145" s="3" t="str">
        <f t="shared" si="19"/>
        <v/>
      </c>
      <c r="G145" s="3" t="str">
        <f t="shared" si="20"/>
        <v/>
      </c>
      <c r="I145" s="3" t="s">
        <v>493</v>
      </c>
    </row>
    <row r="146" spans="1:11" ht="51" x14ac:dyDescent="0.2">
      <c r="A146" s="12" t="s">
        <v>246</v>
      </c>
      <c r="B146" s="37" t="str">
        <f>'Para-responder'!B115</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v>
      </c>
      <c r="C146" s="23" t="str">
        <f>'Para-responder'!D115</f>
        <v>SI</v>
      </c>
      <c r="E146" s="3" t="str">
        <f t="shared" si="18"/>
        <v/>
      </c>
      <c r="F146" s="3" t="str">
        <f t="shared" si="19"/>
        <v>SI</v>
      </c>
      <c r="G146" s="3" t="str">
        <f t="shared" si="20"/>
        <v/>
      </c>
      <c r="J146" s="3" t="s">
        <v>493</v>
      </c>
    </row>
    <row r="147" spans="1:11" ht="89.25" x14ac:dyDescent="0.2">
      <c r="A147" s="12" t="s">
        <v>247</v>
      </c>
      <c r="B147" s="37" t="str">
        <f>'Para-responder'!B116</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v>
      </c>
      <c r="C147" s="23" t="str">
        <f>'Para-responder'!D116</f>
        <v>SI</v>
      </c>
      <c r="E147" s="3" t="str">
        <f t="shared" si="18"/>
        <v>SI</v>
      </c>
      <c r="F147" s="3" t="str">
        <f t="shared" si="19"/>
        <v/>
      </c>
      <c r="G147" s="3" t="str">
        <f t="shared" si="20"/>
        <v/>
      </c>
      <c r="I147" s="3" t="s">
        <v>493</v>
      </c>
    </row>
    <row r="148" spans="1:11" ht="51" x14ac:dyDescent="0.2">
      <c r="A148" s="12" t="s">
        <v>248</v>
      </c>
      <c r="B148" s="37" t="str">
        <f>'Para-responder'!B117</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48" s="23" t="str">
        <f>'Para-responder'!D117</f>
        <v>SI</v>
      </c>
      <c r="E148" s="3" t="str">
        <f t="shared" si="18"/>
        <v/>
      </c>
      <c r="F148" s="3" t="str">
        <f t="shared" si="19"/>
        <v>SI</v>
      </c>
      <c r="G148" s="3" t="str">
        <f t="shared" si="20"/>
        <v/>
      </c>
      <c r="J148" s="3" t="s">
        <v>493</v>
      </c>
    </row>
    <row r="149" spans="1:11" ht="25.5" x14ac:dyDescent="0.2">
      <c r="A149" s="12" t="s">
        <v>249</v>
      </c>
      <c r="B149" s="37" t="str">
        <f>'Para-responder'!B118</f>
        <v>¿Se desarrollan planes de mejora con base en los resultados de las evaluaciones de satisfacción de los usuarios?</v>
      </c>
      <c r="C149" s="23" t="str">
        <f>'Para-responder'!D118</f>
        <v>SI</v>
      </c>
      <c r="E149" s="3" t="str">
        <f t="shared" si="18"/>
        <v>SI</v>
      </c>
      <c r="F149" s="3" t="str">
        <f t="shared" si="19"/>
        <v/>
      </c>
      <c r="G149" s="3" t="str">
        <f t="shared" si="20"/>
        <v/>
      </c>
      <c r="I149" s="3" t="s">
        <v>493</v>
      </c>
    </row>
    <row r="150" spans="1:11" ht="76.5" x14ac:dyDescent="0.2">
      <c r="A150" s="12" t="s">
        <v>250</v>
      </c>
      <c r="B150" s="37" t="str">
        <f>'Para-responder'!B119</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v>
      </c>
      <c r="C150" s="23" t="str">
        <f>'Para-responder'!D119</f>
        <v>SI</v>
      </c>
      <c r="E150" s="3" t="str">
        <f t="shared" si="18"/>
        <v/>
      </c>
      <c r="F150" s="3" t="str">
        <f t="shared" si="19"/>
        <v>SI</v>
      </c>
      <c r="G150" s="3" t="str">
        <f t="shared" si="20"/>
        <v/>
      </c>
      <c r="J150" s="3" t="s">
        <v>493</v>
      </c>
    </row>
    <row r="151" spans="1:11" ht="63.75" x14ac:dyDescent="0.2">
      <c r="A151" s="12" t="s">
        <v>251</v>
      </c>
      <c r="B151" s="37" t="str">
        <f>'Para-responder'!B120</f>
        <v>¿La institución ha definido y divulgado los criterios de admisibilidad de las denuncias que se le presenten, incluyendo lo siguiente?:
a. Explicación de cómo plantear una denuncia
b. Requisitos
c. Información adicional</v>
      </c>
      <c r="C151" s="23" t="str">
        <f>'Para-responder'!D120</f>
        <v>SI</v>
      </c>
      <c r="E151" s="3" t="str">
        <f t="shared" si="18"/>
        <v/>
      </c>
      <c r="F151" s="3" t="str">
        <f t="shared" si="19"/>
        <v/>
      </c>
      <c r="G151" s="3" t="str">
        <f t="shared" si="20"/>
        <v>SI</v>
      </c>
      <c r="K151" s="3" t="s">
        <v>493</v>
      </c>
    </row>
    <row r="152" spans="1:11" ht="76.5" x14ac:dyDescent="0.2">
      <c r="A152" s="12" t="s">
        <v>252</v>
      </c>
      <c r="B152" s="37" t="str">
        <f>'Para-responder'!B121</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v>
      </c>
      <c r="C152" s="23" t="str">
        <f>'Para-responder'!D121</f>
        <v>SI</v>
      </c>
      <c r="E152" s="3" t="str">
        <f t="shared" si="18"/>
        <v/>
      </c>
      <c r="F152" s="3" t="str">
        <f t="shared" si="19"/>
        <v/>
      </c>
      <c r="G152" s="3" t="str">
        <f t="shared" si="20"/>
        <v>SI</v>
      </c>
      <c r="K152" s="3" t="s">
        <v>493</v>
      </c>
    </row>
    <row r="153" spans="1:11" ht="89.25" x14ac:dyDescent="0.2">
      <c r="A153" s="12" t="s">
        <v>253</v>
      </c>
      <c r="B153" s="37" t="str">
        <f>'Para-responder'!B122</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v>
      </c>
      <c r="C153" s="23" t="str">
        <f>'Para-responder'!D122</f>
        <v>SI</v>
      </c>
      <c r="E153" s="3" t="str">
        <f t="shared" si="18"/>
        <v/>
      </c>
      <c r="F153" s="3" t="str">
        <f t="shared" si="19"/>
        <v/>
      </c>
      <c r="G153" s="3" t="str">
        <f t="shared" si="20"/>
        <v>SI</v>
      </c>
      <c r="K153" s="3" t="s">
        <v>493</v>
      </c>
    </row>
    <row r="154" spans="1:11" ht="178.5" x14ac:dyDescent="0.2">
      <c r="A154" s="12" t="s">
        <v>254</v>
      </c>
      <c r="B154" s="37" t="str">
        <f>'Para-responder'!B123</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v>
      </c>
      <c r="C154" s="23" t="str">
        <f>'Para-responder'!D123</f>
        <v>SI</v>
      </c>
      <c r="E154" s="3" t="str">
        <f>IF(I154="X",$C154,"")</f>
        <v/>
      </c>
      <c r="F154" s="3" t="str">
        <f>IF(J154="X",$C154,"")</f>
        <v>SI</v>
      </c>
      <c r="G154" s="3" t="str">
        <f>IF(K154="X",$C154,"")</f>
        <v/>
      </c>
      <c r="J154" s="3" t="s">
        <v>493</v>
      </c>
    </row>
    <row r="155" spans="1:11" x14ac:dyDescent="0.2">
      <c r="A155" s="12"/>
      <c r="B155" s="34"/>
      <c r="C155" s="23"/>
    </row>
    <row r="156" spans="1:11" x14ac:dyDescent="0.2">
      <c r="A156" s="12"/>
      <c r="B156" s="155" t="s">
        <v>354</v>
      </c>
      <c r="C156" s="156">
        <f>COUNTIF(C142:C154,"si")</f>
        <v>13</v>
      </c>
      <c r="E156" s="156">
        <f>COUNTIF(E142:E154,"si")</f>
        <v>6</v>
      </c>
      <c r="F156" s="156">
        <f>COUNTIF(F142:F154,"si")</f>
        <v>4</v>
      </c>
      <c r="G156" s="156">
        <f>COUNTIF(G142:G154,"si")</f>
        <v>3</v>
      </c>
    </row>
    <row r="157" spans="1:11" x14ac:dyDescent="0.2">
      <c r="A157" s="12"/>
      <c r="B157" s="155" t="s">
        <v>355</v>
      </c>
      <c r="C157" s="156">
        <f>COUNTIF(C142:C154,"No")</f>
        <v>0</v>
      </c>
      <c r="E157" s="156">
        <f>COUNTIF(E142:E154,"No")</f>
        <v>0</v>
      </c>
      <c r="F157" s="156">
        <f>COUNTIF(F142:F154,"No")</f>
        <v>0</v>
      </c>
      <c r="G157" s="156">
        <f>COUNTIF(G142:G154,"No")</f>
        <v>0</v>
      </c>
    </row>
    <row r="158" spans="1:11" x14ac:dyDescent="0.2">
      <c r="A158" s="12"/>
      <c r="B158" s="155" t="s">
        <v>356</v>
      </c>
      <c r="C158" s="156">
        <f>COUNTIF(C142:C154,"No APLICA")</f>
        <v>0</v>
      </c>
      <c r="E158" s="156">
        <f>COUNTIF(E142:E154,"No APLICA")</f>
        <v>0</v>
      </c>
      <c r="F158" s="156">
        <f>COUNTIF(F142:F154,"No APLICA")</f>
        <v>0</v>
      </c>
      <c r="G158" s="156">
        <f>COUNTIF(G142:G154,"No APLICA")</f>
        <v>0</v>
      </c>
    </row>
    <row r="159" spans="1:11" x14ac:dyDescent="0.2">
      <c r="A159" s="12"/>
      <c r="B159" s="155" t="s">
        <v>363</v>
      </c>
      <c r="C159" s="156">
        <f>IF((SUM(C156:C158)-C158)=0,0,(C156*100/(SUM(C156:C158)-C158)))</f>
        <v>100</v>
      </c>
      <c r="E159" s="156">
        <f>IF((SUM(E156:E158)-E158)=0,0,(E156*100/(SUM(E156:E158)-E158)))</f>
        <v>100</v>
      </c>
      <c r="F159" s="156">
        <f>IF((SUM(F156:F158)-F158)=0,0,(F156*100/(SUM(F156:F158)-F158)))</f>
        <v>100</v>
      </c>
      <c r="G159" s="156">
        <f>IF((SUM(G156:G158)-G158)=0,0,(G156*100/(SUM(G156:G158)-G158)))</f>
        <v>100</v>
      </c>
    </row>
    <row r="160" spans="1:11" x14ac:dyDescent="0.2">
      <c r="A160" s="12"/>
      <c r="B160" s="26"/>
      <c r="C160" s="15"/>
    </row>
    <row r="161" spans="1:11" x14ac:dyDescent="0.2">
      <c r="A161" s="185">
        <v>8</v>
      </c>
      <c r="B161" s="19" t="s">
        <v>153</v>
      </c>
      <c r="C161" s="15"/>
      <c r="E161" s="186" t="s">
        <v>491</v>
      </c>
      <c r="F161" s="186" t="s">
        <v>492</v>
      </c>
      <c r="G161" s="186" t="s">
        <v>494</v>
      </c>
      <c r="I161" s="186" t="s">
        <v>491</v>
      </c>
      <c r="J161" s="186" t="s">
        <v>492</v>
      </c>
      <c r="K161" s="186" t="s">
        <v>494</v>
      </c>
    </row>
    <row r="162" spans="1:11" ht="38.25" x14ac:dyDescent="0.2">
      <c r="A162" s="12" t="s">
        <v>255</v>
      </c>
      <c r="B162" s="47" t="str">
        <f>'Para-responder'!B126</f>
        <v>¿Se cuenta con políticas u otra normativa institucional, de conocimiento general, para el reclutamiento, la selección y promoción del personal? (No aplica a las entidades sujetas al Servicio Civil.)</v>
      </c>
      <c r="C162" s="23" t="str">
        <f>'Para-responder'!D126</f>
        <v>SI</v>
      </c>
      <c r="E162" s="3" t="str">
        <f>IF(I162="X",$C162,"")</f>
        <v/>
      </c>
      <c r="F162" s="3" t="str">
        <f>IF(J162="X",$C162,"")</f>
        <v>SI</v>
      </c>
      <c r="G162" s="3" t="str">
        <f>IF(K162="X",$C162,"")</f>
        <v/>
      </c>
      <c r="J162" s="3" t="s">
        <v>493</v>
      </c>
    </row>
    <row r="163" spans="1:11" ht="38.25" x14ac:dyDescent="0.2">
      <c r="A163" s="12" t="s">
        <v>256</v>
      </c>
      <c r="B163" s="47" t="str">
        <f>'Para-responder'!B127</f>
        <v>¿La página de Internet de la institución contiene la información sobre concursos actuales y vínculos para que los participantes envíen la documentación requerida y den seguimiento al avance de esos concursos?</v>
      </c>
      <c r="C163" s="23" t="str">
        <f>'Para-responder'!D127</f>
        <v>SI</v>
      </c>
      <c r="E163" s="3" t="str">
        <f t="shared" ref="E163:E178" si="21">IF(I163="X",$C163,"")</f>
        <v/>
      </c>
      <c r="F163" s="3" t="str">
        <f t="shared" ref="F163:F178" si="22">IF(J163="X",$C163,"")</f>
        <v>SI</v>
      </c>
      <c r="G163" s="3" t="str">
        <f t="shared" ref="G163:G178" si="23">IF(K163="X",$C163,"")</f>
        <v/>
      </c>
      <c r="J163" s="3" t="s">
        <v>493</v>
      </c>
    </row>
    <row r="164" spans="1:11" ht="25.5" x14ac:dyDescent="0.2">
      <c r="A164" s="12" t="s">
        <v>257</v>
      </c>
      <c r="B164" s="47" t="str">
        <f>'Para-responder'!B128</f>
        <v>¿La institución aplica mecanismos de verificación de los antecedentes judiciales y la inexistencia de eventuales incompatibilidades o inhabilitaciones de los aspirantes a plazas?</v>
      </c>
      <c r="C164" s="23" t="str">
        <f>'Para-responder'!D128</f>
        <v>SI</v>
      </c>
      <c r="E164" s="3" t="str">
        <f t="shared" si="21"/>
        <v/>
      </c>
      <c r="F164" s="3" t="str">
        <f t="shared" si="22"/>
        <v/>
      </c>
      <c r="G164" s="3" t="str">
        <f t="shared" si="23"/>
        <v>SI</v>
      </c>
      <c r="K164" s="3" t="s">
        <v>493</v>
      </c>
    </row>
    <row r="165" spans="1:11" x14ac:dyDescent="0.2">
      <c r="A165" s="12" t="s">
        <v>258</v>
      </c>
      <c r="B165" s="47" t="str">
        <f>'Para-responder'!B129</f>
        <v>¿Existe en la entidad un programa de inducción para los nuevos empleados?</v>
      </c>
      <c r="C165" s="23" t="str">
        <f>'Para-responder'!D129</f>
        <v>SI</v>
      </c>
      <c r="E165" s="3" t="str">
        <f t="shared" si="21"/>
        <v>SI</v>
      </c>
      <c r="F165" s="3" t="str">
        <f t="shared" si="22"/>
        <v/>
      </c>
      <c r="G165" s="3" t="str">
        <f t="shared" si="23"/>
        <v/>
      </c>
      <c r="I165" s="3" t="s">
        <v>493</v>
      </c>
    </row>
    <row r="166" spans="1:11" x14ac:dyDescent="0.2">
      <c r="A166" s="12" t="s">
        <v>259</v>
      </c>
      <c r="B166" s="47" t="str">
        <f>'Para-responder'!B130</f>
        <v>¿Se formula y ejecuta un programa anual de capacitación y desarrollo del personal?</v>
      </c>
      <c r="C166" s="23" t="str">
        <f>'Para-responder'!D130</f>
        <v>NO</v>
      </c>
      <c r="E166" s="3" t="str">
        <f t="shared" si="21"/>
        <v>NO</v>
      </c>
      <c r="F166" s="3" t="str">
        <f t="shared" si="22"/>
        <v/>
      </c>
      <c r="G166" s="3" t="str">
        <f t="shared" si="23"/>
        <v/>
      </c>
      <c r="I166" s="3" t="s">
        <v>493</v>
      </c>
    </row>
    <row r="167" spans="1:11" ht="25.5" x14ac:dyDescent="0.2">
      <c r="A167" s="12" t="s">
        <v>260</v>
      </c>
      <c r="B167" s="47" t="str">
        <f>'Para-responder'!B131</f>
        <v>¿Se tienen claramente definidos los procedimientos para la medición del desempeño de los funcionarios?</v>
      </c>
      <c r="C167" s="23" t="str">
        <f>'Para-responder'!D131</f>
        <v>SI</v>
      </c>
      <c r="E167" s="3" t="str">
        <f t="shared" si="21"/>
        <v/>
      </c>
      <c r="F167" s="3" t="str">
        <f t="shared" si="22"/>
        <v>SI</v>
      </c>
      <c r="G167" s="3" t="str">
        <f t="shared" si="23"/>
        <v/>
      </c>
      <c r="J167" s="3" t="s">
        <v>493</v>
      </c>
    </row>
    <row r="168" spans="1:11" ht="25.5" x14ac:dyDescent="0.2">
      <c r="A168" s="12" t="s">
        <v>261</v>
      </c>
      <c r="B168" s="47" t="str">
        <f>'Para-responder'!B132</f>
        <v>¿Se evaluó, en el periodo al que se refiere el IGI, el desempeño de por lo menos al 95% de los funcionarios?</v>
      </c>
      <c r="C168" s="23" t="str">
        <f>'Para-responder'!D132</f>
        <v>SI</v>
      </c>
      <c r="E168" s="3" t="str">
        <f t="shared" si="21"/>
        <v>SI</v>
      </c>
      <c r="F168" s="3" t="str">
        <f t="shared" si="22"/>
        <v/>
      </c>
      <c r="G168" s="3" t="str">
        <f t="shared" si="23"/>
        <v/>
      </c>
      <c r="I168" s="3" t="s">
        <v>493</v>
      </c>
    </row>
    <row r="169" spans="1:11" ht="25.5" x14ac:dyDescent="0.2">
      <c r="A169" s="12" t="s">
        <v>262</v>
      </c>
      <c r="B169" s="47" t="str">
        <f>'Para-responder'!B133</f>
        <v>¿La institución cuenta con medidas para fortalecer el desempeño de los funcionarios, con base en los resultados de la evaluación respectiva?</v>
      </c>
      <c r="C169" s="23" t="str">
        <f>'Para-responder'!D133</f>
        <v>SI</v>
      </c>
      <c r="E169" s="3" t="str">
        <f t="shared" si="21"/>
        <v>SI</v>
      </c>
      <c r="F169" s="3" t="str">
        <f t="shared" si="22"/>
        <v/>
      </c>
      <c r="G169" s="3" t="str">
        <f t="shared" si="23"/>
        <v/>
      </c>
      <c r="I169" s="3" t="s">
        <v>493</v>
      </c>
    </row>
    <row r="170" spans="1:11" ht="25.5" x14ac:dyDescent="0.2">
      <c r="A170" s="12" t="s">
        <v>263</v>
      </c>
      <c r="B170" s="47" t="str">
        <f>'Para-responder'!B134</f>
        <v>¿El 100% de los empleados determinados por la unidad de recursos humanos presentó la declaración jurada de bienes en el plazo establecido por la ley?</v>
      </c>
      <c r="C170" s="23" t="str">
        <f>'Para-responder'!D134</f>
        <v>SI</v>
      </c>
      <c r="E170" s="3" t="str">
        <f t="shared" si="21"/>
        <v/>
      </c>
      <c r="F170" s="3" t="str">
        <f t="shared" si="22"/>
        <v/>
      </c>
      <c r="G170" s="3" t="str">
        <f t="shared" si="23"/>
        <v>SI</v>
      </c>
      <c r="K170" s="3" t="s">
        <v>493</v>
      </c>
    </row>
    <row r="171" spans="1:11" ht="25.5" x14ac:dyDescent="0.2">
      <c r="A171" s="12" t="s">
        <v>264</v>
      </c>
      <c r="B171" s="47" t="str">
        <f>'Para-responder'!B135</f>
        <v>¿La entidad aplica algún instrumento para medir el clima organizacional al menos una vez al año?</v>
      </c>
      <c r="C171" s="23" t="str">
        <f>'Para-responder'!D135</f>
        <v>NO</v>
      </c>
      <c r="E171" s="3" t="str">
        <f t="shared" si="21"/>
        <v/>
      </c>
      <c r="F171" s="3" t="str">
        <f t="shared" si="22"/>
        <v/>
      </c>
      <c r="G171" s="3" t="str">
        <f t="shared" si="23"/>
        <v>NO</v>
      </c>
      <c r="K171" s="3" t="s">
        <v>493</v>
      </c>
    </row>
    <row r="172" spans="1:11" ht="25.5" x14ac:dyDescent="0.2">
      <c r="A172" s="12" t="s">
        <v>265</v>
      </c>
      <c r="B172" s="47" t="str">
        <f>'Para-responder'!B136</f>
        <v>¿Se definen y ejecutan planes de mejora con base en los resultados de las mediciones del clima organizacional?</v>
      </c>
      <c r="C172" s="23" t="str">
        <f>'Para-responder'!D136</f>
        <v>NO</v>
      </c>
      <c r="E172" s="3" t="str">
        <f t="shared" si="21"/>
        <v/>
      </c>
      <c r="F172" s="3" t="str">
        <f t="shared" si="22"/>
        <v/>
      </c>
      <c r="G172" s="3" t="str">
        <f t="shared" si="23"/>
        <v>NO</v>
      </c>
      <c r="K172" s="3" t="s">
        <v>493</v>
      </c>
    </row>
    <row r="173" spans="1:11" ht="76.5" x14ac:dyDescent="0.2">
      <c r="A173" s="12" t="s">
        <v>266</v>
      </c>
      <c r="B173" s="47" t="str">
        <f>'Para-responder'!B137</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v>
      </c>
      <c r="C173" s="23" t="str">
        <f>'Para-responder'!D137</f>
        <v>NO</v>
      </c>
      <c r="E173" s="3" t="str">
        <f t="shared" si="21"/>
        <v/>
      </c>
      <c r="F173" s="3" t="str">
        <f t="shared" si="22"/>
        <v>NO</v>
      </c>
      <c r="G173" s="3" t="str">
        <f t="shared" si="23"/>
        <v/>
      </c>
      <c r="J173" s="3" t="s">
        <v>493</v>
      </c>
    </row>
    <row r="174" spans="1:11" ht="38.25" x14ac:dyDescent="0.2">
      <c r="A174" s="12" t="s">
        <v>267</v>
      </c>
      <c r="B174" s="47" t="str">
        <f>'Para-responder'!B138</f>
        <v>¿La institución publica en su página de Internet o por otros medios, para conocimiento del público en general, los atestados académicos y de experiencia de los puestos gerenciales y políticos?</v>
      </c>
      <c r="C174" s="23" t="str">
        <f>'Para-responder'!D138</f>
        <v>NO</v>
      </c>
      <c r="E174" s="3" t="str">
        <f t="shared" si="21"/>
        <v/>
      </c>
      <c r="F174" s="3" t="str">
        <f t="shared" si="22"/>
        <v>NO</v>
      </c>
      <c r="G174" s="3" t="str">
        <f t="shared" si="23"/>
        <v/>
      </c>
      <c r="J174" s="3" t="s">
        <v>493</v>
      </c>
    </row>
    <row r="175" spans="1:11" ht="38.25" x14ac:dyDescent="0.2">
      <c r="A175" s="12" t="s">
        <v>268</v>
      </c>
      <c r="B175" s="47" t="str">
        <f>'Para-responder'!B139</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75" s="23" t="str">
        <f>'Para-responder'!D139</f>
        <v>NO</v>
      </c>
      <c r="E175" s="3" t="str">
        <f t="shared" si="21"/>
        <v/>
      </c>
      <c r="F175" s="3" t="str">
        <f t="shared" si="22"/>
        <v>NO</v>
      </c>
      <c r="G175" s="3" t="str">
        <f t="shared" si="23"/>
        <v/>
      </c>
      <c r="J175" s="3" t="s">
        <v>493</v>
      </c>
    </row>
    <row r="176" spans="1:11" ht="38.25" x14ac:dyDescent="0.2">
      <c r="A176" s="12" t="s">
        <v>269</v>
      </c>
      <c r="B176" s="47" t="str">
        <f>'Para-responder'!B140</f>
        <v>¿En la determinación y aplicación de los incrementos salariales por costo de vida se emplean mecanismos que consideren formalmente las estimaciones y supuestos de los ingresos?</v>
      </c>
      <c r="C176" s="23" t="str">
        <f>'Para-responder'!D140</f>
        <v>SI</v>
      </c>
      <c r="E176" s="3" t="str">
        <f t="shared" si="21"/>
        <v>SI</v>
      </c>
      <c r="F176" s="3" t="str">
        <f t="shared" si="22"/>
        <v/>
      </c>
      <c r="G176" s="3" t="str">
        <f t="shared" si="23"/>
        <v/>
      </c>
      <c r="I176" s="3" t="s">
        <v>493</v>
      </c>
    </row>
    <row r="177" spans="1:11" ht="38.25" x14ac:dyDescent="0.2">
      <c r="A177" s="12" t="s">
        <v>270</v>
      </c>
      <c r="B177" s="47" t="str">
        <f>'Para-responder'!B141</f>
        <v>¿La institución aplica políticas oficializadas para que el 100% de su personal disfrute de sus vacaciones anualmente, incluyendo un período de al menos tres días consecutivos en fechas diferentes a las de vacaciones colectivas?</v>
      </c>
      <c r="C177" s="23" t="str">
        <f>'Para-responder'!D141</f>
        <v>SI</v>
      </c>
      <c r="E177" s="3" t="str">
        <f t="shared" si="21"/>
        <v/>
      </c>
      <c r="F177" s="3" t="str">
        <f t="shared" si="22"/>
        <v/>
      </c>
      <c r="G177" s="3" t="str">
        <f t="shared" si="23"/>
        <v>SI</v>
      </c>
      <c r="K177" s="3" t="s">
        <v>493</v>
      </c>
    </row>
    <row r="178" spans="1:11" ht="25.5" x14ac:dyDescent="0.2">
      <c r="A178" s="12" t="s">
        <v>271</v>
      </c>
      <c r="B178" s="47" t="str">
        <f>'Para-responder'!B142</f>
        <v>¿La institución ejecuta un plan de sucesión para prever la dotación de funcionarios que sustituyan a quienes dejan la entidad?</v>
      </c>
      <c r="C178" s="23" t="str">
        <f>'Para-responder'!D142</f>
        <v>NO</v>
      </c>
      <c r="E178" s="3" t="str">
        <f t="shared" si="21"/>
        <v>NO</v>
      </c>
      <c r="F178" s="3" t="str">
        <f t="shared" si="22"/>
        <v/>
      </c>
      <c r="G178" s="3" t="str">
        <f t="shared" si="23"/>
        <v/>
      </c>
      <c r="I178" s="3" t="s">
        <v>493</v>
      </c>
    </row>
    <row r="179" spans="1:11" x14ac:dyDescent="0.2">
      <c r="A179" s="7"/>
      <c r="B179" s="49"/>
      <c r="C179" s="15"/>
    </row>
    <row r="180" spans="1:11" x14ac:dyDescent="0.2">
      <c r="B180" s="155" t="s">
        <v>354</v>
      </c>
      <c r="C180" s="156">
        <f>COUNTIF(C162:C178,"si")</f>
        <v>10</v>
      </c>
      <c r="E180" s="156">
        <f>COUNTIF(E162:E178,"si")</f>
        <v>4</v>
      </c>
      <c r="F180" s="156">
        <f>COUNTIF(F162:F178,"si")</f>
        <v>3</v>
      </c>
      <c r="G180" s="156">
        <f>COUNTIF(G162:G178,"si")</f>
        <v>3</v>
      </c>
    </row>
    <row r="181" spans="1:11" x14ac:dyDescent="0.2">
      <c r="B181" s="155" t="s">
        <v>355</v>
      </c>
      <c r="C181" s="156">
        <f>COUNTIF(C162:C178,"No")</f>
        <v>7</v>
      </c>
      <c r="E181" s="156">
        <f>COUNTIF(E162:E178,"No")</f>
        <v>2</v>
      </c>
      <c r="F181" s="156">
        <f>COUNTIF(F162:F178,"No")</f>
        <v>3</v>
      </c>
      <c r="G181" s="156">
        <f>COUNTIF(G162:G178,"No")</f>
        <v>2</v>
      </c>
    </row>
    <row r="182" spans="1:11" x14ac:dyDescent="0.2">
      <c r="B182" s="155" t="s">
        <v>356</v>
      </c>
      <c r="C182" s="156">
        <f>COUNTIF(C162:C178,"No APLICA")</f>
        <v>0</v>
      </c>
      <c r="E182" s="156">
        <f>COUNTIF(E162:E178,"No APLICA")</f>
        <v>0</v>
      </c>
      <c r="F182" s="156">
        <f>COUNTIF(F162:F178,"No APLICA")</f>
        <v>0</v>
      </c>
      <c r="G182" s="156">
        <f>COUNTIF(G162:G178,"No APLICA")</f>
        <v>0</v>
      </c>
    </row>
    <row r="183" spans="1:11" x14ac:dyDescent="0.2">
      <c r="B183" s="155" t="s">
        <v>364</v>
      </c>
      <c r="C183" s="156">
        <f>IF((SUM(C180:C182)-C182)=0,0,(C180*100/(SUM(C180:C182)-C182)))</f>
        <v>58.823529411764703</v>
      </c>
      <c r="E183" s="156">
        <f>IF((SUM(E180:E182)-E182)=0,0,(E180*100/(SUM(E180:E182)-E182)))</f>
        <v>66.666666666666671</v>
      </c>
      <c r="F183" s="156">
        <f>IF((SUM(F180:F182)-F182)=0,0,(F180*100/(SUM(F180:F182)-F182)))</f>
        <v>50</v>
      </c>
      <c r="G183" s="156">
        <f>IF((SUM(G180:G182)-G182)=0,0,(G180*100/(SUM(G180:G182)-G182)))</f>
        <v>60</v>
      </c>
    </row>
    <row r="185" spans="1:11" x14ac:dyDescent="0.2">
      <c r="A185" s="298"/>
      <c r="B185" s="298"/>
      <c r="C185" s="299"/>
      <c r="D185" s="300"/>
      <c r="E185" s="301"/>
      <c r="F185" s="301"/>
      <c r="G185" s="301"/>
      <c r="H185" s="298"/>
      <c r="I185" s="301"/>
      <c r="J185" s="301"/>
      <c r="K185" s="301"/>
    </row>
    <row r="187" spans="1:11" x14ac:dyDescent="0.2">
      <c r="A187" s="7"/>
      <c r="B187" s="302" t="str">
        <f>B29</f>
        <v>Respuestas SI</v>
      </c>
      <c r="C187" s="303">
        <f>C29</f>
        <v>13</v>
      </c>
      <c r="E187" s="303">
        <f>E29</f>
        <v>5</v>
      </c>
      <c r="F187" s="303">
        <f>F29</f>
        <v>5</v>
      </c>
      <c r="G187" s="303">
        <f>G29</f>
        <v>3</v>
      </c>
    </row>
    <row r="188" spans="1:11" x14ac:dyDescent="0.2">
      <c r="A188" s="7"/>
      <c r="B188" s="302" t="str">
        <f>B30</f>
        <v>Respuestas NO</v>
      </c>
      <c r="C188" s="303">
        <f t="shared" ref="C188:E190" si="24">C30</f>
        <v>3</v>
      </c>
      <c r="E188" s="303">
        <f t="shared" si="24"/>
        <v>2</v>
      </c>
      <c r="F188" s="303">
        <f t="shared" ref="F188:G190" si="25">F30</f>
        <v>1</v>
      </c>
      <c r="G188" s="303">
        <f t="shared" si="25"/>
        <v>0</v>
      </c>
    </row>
    <row r="189" spans="1:11" x14ac:dyDescent="0.2">
      <c r="A189" s="7"/>
      <c r="B189" s="302" t="str">
        <f>B31</f>
        <v>Respuestas NA</v>
      </c>
      <c r="C189" s="303">
        <f t="shared" si="24"/>
        <v>0</v>
      </c>
      <c r="E189" s="303">
        <f t="shared" si="24"/>
        <v>0</v>
      </c>
      <c r="F189" s="303">
        <f t="shared" si="25"/>
        <v>0</v>
      </c>
      <c r="G189" s="303">
        <f t="shared" si="25"/>
        <v>0</v>
      </c>
    </row>
    <row r="190" spans="1:11" x14ac:dyDescent="0.2">
      <c r="A190" s="7"/>
      <c r="B190" s="302" t="str">
        <f>B32</f>
        <v>Nota PLANIFICACIÓN</v>
      </c>
      <c r="C190" s="303">
        <f t="shared" si="24"/>
        <v>81.25</v>
      </c>
      <c r="E190" s="303">
        <f t="shared" si="24"/>
        <v>71.428571428571431</v>
      </c>
      <c r="F190" s="303">
        <f t="shared" si="25"/>
        <v>83.333333333333329</v>
      </c>
      <c r="G190" s="303">
        <f t="shared" si="25"/>
        <v>100</v>
      </c>
    </row>
    <row r="191" spans="1:11" x14ac:dyDescent="0.2">
      <c r="A191" s="7"/>
      <c r="B191" s="26"/>
      <c r="C191" s="23"/>
    </row>
    <row r="192" spans="1:11" x14ac:dyDescent="0.2">
      <c r="A192" s="7"/>
      <c r="B192" s="302" t="str">
        <f>B49</f>
        <v>Respuestas SI</v>
      </c>
      <c r="C192" s="303">
        <f>C49</f>
        <v>8</v>
      </c>
      <c r="E192" s="303">
        <f>E49</f>
        <v>3</v>
      </c>
      <c r="F192" s="303">
        <f>F49</f>
        <v>3</v>
      </c>
      <c r="G192" s="303">
        <f>G49</f>
        <v>2</v>
      </c>
    </row>
    <row r="193" spans="1:7" x14ac:dyDescent="0.2">
      <c r="A193" s="7"/>
      <c r="B193" s="302" t="str">
        <f>B50</f>
        <v>Respuestas NO</v>
      </c>
      <c r="C193" s="303">
        <f t="shared" ref="C193:E195" si="26">C50</f>
        <v>5</v>
      </c>
      <c r="E193" s="303">
        <f t="shared" si="26"/>
        <v>2</v>
      </c>
      <c r="F193" s="303">
        <f t="shared" ref="F193:G195" si="27">F50</f>
        <v>1</v>
      </c>
      <c r="G193" s="303">
        <f t="shared" si="27"/>
        <v>2</v>
      </c>
    </row>
    <row r="194" spans="1:7" x14ac:dyDescent="0.2">
      <c r="A194" s="7"/>
      <c r="B194" s="302" t="str">
        <f>B51</f>
        <v>Respuestas NA</v>
      </c>
      <c r="C194" s="303">
        <f t="shared" si="26"/>
        <v>0</v>
      </c>
      <c r="E194" s="303">
        <f t="shared" si="26"/>
        <v>0</v>
      </c>
      <c r="F194" s="303">
        <f t="shared" si="27"/>
        <v>0</v>
      </c>
      <c r="G194" s="303">
        <f t="shared" si="27"/>
        <v>0</v>
      </c>
    </row>
    <row r="195" spans="1:7" x14ac:dyDescent="0.2">
      <c r="A195" s="7"/>
      <c r="B195" s="302" t="str">
        <f>B52</f>
        <v>Nota FINANCIERO CONTABLE</v>
      </c>
      <c r="C195" s="303">
        <f t="shared" si="26"/>
        <v>61.53846153846154</v>
      </c>
      <c r="E195" s="303">
        <f t="shared" si="26"/>
        <v>60</v>
      </c>
      <c r="F195" s="303">
        <f t="shared" si="27"/>
        <v>75</v>
      </c>
      <c r="G195" s="303">
        <f t="shared" si="27"/>
        <v>50</v>
      </c>
    </row>
    <row r="196" spans="1:7" x14ac:dyDescent="0.2">
      <c r="A196" s="7"/>
      <c r="B196" s="26"/>
      <c r="C196" s="23"/>
    </row>
    <row r="197" spans="1:7" x14ac:dyDescent="0.2">
      <c r="A197" s="7"/>
      <c r="B197" s="302" t="str">
        <f>B72</f>
        <v>Respuestas SI</v>
      </c>
      <c r="C197" s="303">
        <f>C72</f>
        <v>7</v>
      </c>
      <c r="E197" s="303">
        <f>E72</f>
        <v>1</v>
      </c>
      <c r="F197" s="303">
        <f>F72</f>
        <v>1</v>
      </c>
      <c r="G197" s="303">
        <f>G72</f>
        <v>5</v>
      </c>
    </row>
    <row r="198" spans="1:7" x14ac:dyDescent="0.2">
      <c r="A198" s="7"/>
      <c r="B198" s="302" t="str">
        <f t="shared" ref="B198:G200" si="28">B73</f>
        <v>Respuestas NO</v>
      </c>
      <c r="C198" s="303">
        <f t="shared" si="28"/>
        <v>7</v>
      </c>
      <c r="E198" s="303">
        <f t="shared" si="28"/>
        <v>4</v>
      </c>
      <c r="F198" s="303">
        <f t="shared" si="28"/>
        <v>3</v>
      </c>
      <c r="G198" s="303">
        <f t="shared" si="28"/>
        <v>0</v>
      </c>
    </row>
    <row r="199" spans="1:7" x14ac:dyDescent="0.2">
      <c r="A199" s="7"/>
      <c r="B199" s="302" t="str">
        <f t="shared" si="28"/>
        <v>Respuestas NA</v>
      </c>
      <c r="C199" s="303">
        <f t="shared" si="28"/>
        <v>2</v>
      </c>
      <c r="E199" s="303">
        <f t="shared" si="28"/>
        <v>1</v>
      </c>
      <c r="F199" s="303">
        <f t="shared" si="28"/>
        <v>0</v>
      </c>
      <c r="G199" s="303">
        <f t="shared" si="28"/>
        <v>1</v>
      </c>
    </row>
    <row r="200" spans="1:7" x14ac:dyDescent="0.2">
      <c r="A200" s="7"/>
      <c r="B200" s="302" t="str">
        <f t="shared" si="28"/>
        <v>Nota CONTROL INTERNO INSTITUCIONAL</v>
      </c>
      <c r="C200" s="303">
        <f t="shared" si="28"/>
        <v>50</v>
      </c>
      <c r="E200" s="303">
        <f t="shared" si="28"/>
        <v>20</v>
      </c>
      <c r="F200" s="303">
        <f t="shared" si="28"/>
        <v>25</v>
      </c>
      <c r="G200" s="303">
        <f t="shared" si="28"/>
        <v>100</v>
      </c>
    </row>
    <row r="201" spans="1:7" x14ac:dyDescent="0.2">
      <c r="A201" s="7"/>
      <c r="B201" s="7"/>
      <c r="C201" s="15"/>
    </row>
    <row r="202" spans="1:7" x14ac:dyDescent="0.2">
      <c r="A202" s="7"/>
      <c r="B202" s="302" t="str">
        <f>B94</f>
        <v>Respuestas SI</v>
      </c>
      <c r="C202" s="303">
        <f>C94</f>
        <v>10</v>
      </c>
      <c r="E202" s="303">
        <f>E94</f>
        <v>3</v>
      </c>
      <c r="F202" s="303">
        <f>F94</f>
        <v>2</v>
      </c>
      <c r="G202" s="303">
        <f>G94</f>
        <v>5</v>
      </c>
    </row>
    <row r="203" spans="1:7" x14ac:dyDescent="0.2">
      <c r="A203" s="7"/>
      <c r="B203" s="302" t="str">
        <f t="shared" ref="B203:G205" si="29">B95</f>
        <v>Respuestas NO</v>
      </c>
      <c r="C203" s="303">
        <f t="shared" si="29"/>
        <v>4</v>
      </c>
      <c r="E203" s="303">
        <f t="shared" si="29"/>
        <v>2</v>
      </c>
      <c r="F203" s="303">
        <f t="shared" si="29"/>
        <v>2</v>
      </c>
      <c r="G203" s="303">
        <f t="shared" si="29"/>
        <v>0</v>
      </c>
    </row>
    <row r="204" spans="1:7" x14ac:dyDescent="0.2">
      <c r="A204" s="7"/>
      <c r="B204" s="302" t="str">
        <f t="shared" si="29"/>
        <v>Respuestas NA</v>
      </c>
      <c r="C204" s="303">
        <f t="shared" si="29"/>
        <v>1</v>
      </c>
      <c r="E204" s="303">
        <f t="shared" si="29"/>
        <v>1</v>
      </c>
      <c r="F204" s="303">
        <f t="shared" si="29"/>
        <v>0</v>
      </c>
      <c r="G204" s="303">
        <f t="shared" si="29"/>
        <v>0</v>
      </c>
    </row>
    <row r="205" spans="1:7" x14ac:dyDescent="0.2">
      <c r="A205" s="7"/>
      <c r="B205" s="302" t="str">
        <f t="shared" si="29"/>
        <v>Nota CONTRATACIÓN ADMINISTRATIVA</v>
      </c>
      <c r="C205" s="303">
        <f t="shared" si="29"/>
        <v>71.428571428571431</v>
      </c>
      <c r="E205" s="303">
        <f t="shared" si="29"/>
        <v>60</v>
      </c>
      <c r="F205" s="303">
        <f t="shared" si="29"/>
        <v>50</v>
      </c>
      <c r="G205" s="303">
        <f t="shared" si="29"/>
        <v>100</v>
      </c>
    </row>
    <row r="206" spans="1:7" x14ac:dyDescent="0.2">
      <c r="A206" s="7"/>
      <c r="B206" s="7"/>
      <c r="C206" s="15"/>
    </row>
    <row r="207" spans="1:7" x14ac:dyDescent="0.2">
      <c r="A207" s="7"/>
      <c r="B207" s="302" t="str">
        <f>B113</f>
        <v>Respuestas SI</v>
      </c>
      <c r="C207" s="303">
        <f>C113</f>
        <v>8</v>
      </c>
      <c r="E207" s="303">
        <f>E113</f>
        <v>4</v>
      </c>
      <c r="F207" s="303">
        <f>F113</f>
        <v>2</v>
      </c>
      <c r="G207" s="303">
        <f>G113</f>
        <v>2</v>
      </c>
    </row>
    <row r="208" spans="1:7" x14ac:dyDescent="0.2">
      <c r="A208" s="7"/>
      <c r="B208" s="302" t="str">
        <f t="shared" ref="B208:G210" si="30">B114</f>
        <v>Respuestas NO</v>
      </c>
      <c r="C208" s="303">
        <f t="shared" si="30"/>
        <v>4</v>
      </c>
      <c r="E208" s="303">
        <f t="shared" si="30"/>
        <v>1</v>
      </c>
      <c r="F208" s="303">
        <f t="shared" si="30"/>
        <v>2</v>
      </c>
      <c r="G208" s="303">
        <f t="shared" si="30"/>
        <v>1</v>
      </c>
    </row>
    <row r="209" spans="1:7" x14ac:dyDescent="0.2">
      <c r="A209" s="7"/>
      <c r="B209" s="302" t="str">
        <f t="shared" si="30"/>
        <v>Respuestas NA</v>
      </c>
      <c r="C209" s="303">
        <f t="shared" si="30"/>
        <v>0</v>
      </c>
      <c r="E209" s="303">
        <f t="shared" si="30"/>
        <v>0</v>
      </c>
      <c r="F209" s="303">
        <f t="shared" si="30"/>
        <v>0</v>
      </c>
      <c r="G209" s="303">
        <f t="shared" si="30"/>
        <v>0</v>
      </c>
    </row>
    <row r="210" spans="1:7" x14ac:dyDescent="0.2">
      <c r="A210" s="7"/>
      <c r="B210" s="302" t="str">
        <f t="shared" si="30"/>
        <v>Nota PRESUPUESTO</v>
      </c>
      <c r="C210" s="303">
        <f t="shared" si="30"/>
        <v>66.666666666666671</v>
      </c>
      <c r="E210" s="303">
        <f t="shared" si="30"/>
        <v>80</v>
      </c>
      <c r="F210" s="303">
        <f t="shared" si="30"/>
        <v>50</v>
      </c>
      <c r="G210" s="303">
        <f t="shared" si="30"/>
        <v>66.666666666666671</v>
      </c>
    </row>
    <row r="211" spans="1:7" x14ac:dyDescent="0.2">
      <c r="A211" s="7"/>
      <c r="B211" s="26"/>
      <c r="C211" s="23"/>
    </row>
    <row r="212" spans="1:7" x14ac:dyDescent="0.2">
      <c r="A212" s="7"/>
      <c r="B212" s="302" t="str">
        <f>B136</f>
        <v>Respuestas SI</v>
      </c>
      <c r="C212" s="303">
        <f>C136</f>
        <v>2</v>
      </c>
      <c r="E212" s="303">
        <f>E136</f>
        <v>1</v>
      </c>
      <c r="F212" s="303">
        <f>F136</f>
        <v>0</v>
      </c>
      <c r="G212" s="303">
        <f>G136</f>
        <v>1</v>
      </c>
    </row>
    <row r="213" spans="1:7" x14ac:dyDescent="0.2">
      <c r="A213" s="7"/>
      <c r="B213" s="302" t="str">
        <f t="shared" ref="B213:G215" si="31">B137</f>
        <v>Respuestas NO</v>
      </c>
      <c r="C213" s="303">
        <f t="shared" si="31"/>
        <v>14</v>
      </c>
      <c r="E213" s="303">
        <f t="shared" si="31"/>
        <v>6</v>
      </c>
      <c r="F213" s="303">
        <f t="shared" si="31"/>
        <v>4</v>
      </c>
      <c r="G213" s="303">
        <f t="shared" si="31"/>
        <v>4</v>
      </c>
    </row>
    <row r="214" spans="1:7" x14ac:dyDescent="0.2">
      <c r="A214" s="7"/>
      <c r="B214" s="302" t="str">
        <f t="shared" si="31"/>
        <v>Respuestas NA</v>
      </c>
      <c r="C214" s="303">
        <f t="shared" si="31"/>
        <v>0</v>
      </c>
      <c r="E214" s="303">
        <f t="shared" si="31"/>
        <v>0</v>
      </c>
      <c r="F214" s="303">
        <f t="shared" si="31"/>
        <v>0</v>
      </c>
      <c r="G214" s="303">
        <f t="shared" si="31"/>
        <v>0</v>
      </c>
    </row>
    <row r="215" spans="1:7" x14ac:dyDescent="0.2">
      <c r="A215" s="7"/>
      <c r="B215" s="302" t="str">
        <f t="shared" si="31"/>
        <v>Nota TECNOLOGÍAS DE LA INFORMACIÓN</v>
      </c>
      <c r="C215" s="303">
        <f t="shared" si="31"/>
        <v>12.5</v>
      </c>
      <c r="E215" s="303">
        <f t="shared" si="31"/>
        <v>14.285714285714286</v>
      </c>
      <c r="F215" s="303">
        <f t="shared" si="31"/>
        <v>0</v>
      </c>
      <c r="G215" s="303">
        <f t="shared" si="31"/>
        <v>20</v>
      </c>
    </row>
    <row r="216" spans="1:7" x14ac:dyDescent="0.2">
      <c r="A216" s="7"/>
      <c r="B216" s="26"/>
      <c r="C216" s="23"/>
    </row>
    <row r="217" spans="1:7" x14ac:dyDescent="0.2">
      <c r="A217" s="7"/>
      <c r="B217" s="302" t="str">
        <f>B156</f>
        <v>Respuestas SI</v>
      </c>
      <c r="C217" s="303">
        <f>C156</f>
        <v>13</v>
      </c>
      <c r="E217" s="303">
        <f>E156</f>
        <v>6</v>
      </c>
      <c r="F217" s="303">
        <f>F156</f>
        <v>4</v>
      </c>
      <c r="G217" s="303">
        <f>G156</f>
        <v>3</v>
      </c>
    </row>
    <row r="218" spans="1:7" x14ac:dyDescent="0.2">
      <c r="A218" s="7"/>
      <c r="B218" s="302" t="str">
        <f t="shared" ref="B218:G220" si="32">B157</f>
        <v>Respuestas NO</v>
      </c>
      <c r="C218" s="303">
        <f t="shared" si="32"/>
        <v>0</v>
      </c>
      <c r="E218" s="303">
        <f t="shared" si="32"/>
        <v>0</v>
      </c>
      <c r="F218" s="303">
        <f t="shared" si="32"/>
        <v>0</v>
      </c>
      <c r="G218" s="303">
        <f t="shared" si="32"/>
        <v>0</v>
      </c>
    </row>
    <row r="219" spans="1:7" x14ac:dyDescent="0.2">
      <c r="A219" s="7"/>
      <c r="B219" s="302" t="str">
        <f t="shared" si="32"/>
        <v>Respuestas NA</v>
      </c>
      <c r="C219" s="303">
        <f t="shared" si="32"/>
        <v>0</v>
      </c>
      <c r="E219" s="303">
        <f t="shared" si="32"/>
        <v>0</v>
      </c>
      <c r="F219" s="303">
        <f t="shared" si="32"/>
        <v>0</v>
      </c>
      <c r="G219" s="303">
        <f t="shared" si="32"/>
        <v>0</v>
      </c>
    </row>
    <row r="220" spans="1:7" x14ac:dyDescent="0.2">
      <c r="A220" s="7"/>
      <c r="B220" s="302" t="str">
        <f t="shared" si="32"/>
        <v>Nota SERVICIO AL USUARIO</v>
      </c>
      <c r="C220" s="303">
        <f t="shared" si="32"/>
        <v>100</v>
      </c>
      <c r="E220" s="303">
        <f t="shared" si="32"/>
        <v>100</v>
      </c>
      <c r="F220" s="303">
        <f t="shared" si="32"/>
        <v>100</v>
      </c>
      <c r="G220" s="303">
        <f t="shared" si="32"/>
        <v>100</v>
      </c>
    </row>
    <row r="221" spans="1:7" x14ac:dyDescent="0.2">
      <c r="A221" s="7"/>
      <c r="B221" s="26"/>
      <c r="C221" s="23"/>
    </row>
    <row r="222" spans="1:7" x14ac:dyDescent="0.2">
      <c r="A222" s="7"/>
      <c r="B222" s="302" t="str">
        <f>B180</f>
        <v>Respuestas SI</v>
      </c>
      <c r="C222" s="303">
        <f>C180</f>
        <v>10</v>
      </c>
      <c r="E222" s="303">
        <f>E180</f>
        <v>4</v>
      </c>
      <c r="F222" s="303">
        <f>F180</f>
        <v>3</v>
      </c>
      <c r="G222" s="303">
        <f>G180</f>
        <v>3</v>
      </c>
    </row>
    <row r="223" spans="1:7" x14ac:dyDescent="0.2">
      <c r="A223" s="7"/>
      <c r="B223" s="302" t="str">
        <f t="shared" ref="B223:G225" si="33">B181</f>
        <v>Respuestas NO</v>
      </c>
      <c r="C223" s="303">
        <f t="shared" si="33"/>
        <v>7</v>
      </c>
      <c r="E223" s="303">
        <f t="shared" si="33"/>
        <v>2</v>
      </c>
      <c r="F223" s="303">
        <f t="shared" si="33"/>
        <v>3</v>
      </c>
      <c r="G223" s="303">
        <f t="shared" si="33"/>
        <v>2</v>
      </c>
    </row>
    <row r="224" spans="1:7" x14ac:dyDescent="0.2">
      <c r="A224" s="7"/>
      <c r="B224" s="302" t="str">
        <f t="shared" si="33"/>
        <v>Respuestas NA</v>
      </c>
      <c r="C224" s="303">
        <f t="shared" si="33"/>
        <v>0</v>
      </c>
      <c r="E224" s="303">
        <f t="shared" si="33"/>
        <v>0</v>
      </c>
      <c r="F224" s="303">
        <f t="shared" si="33"/>
        <v>0</v>
      </c>
      <c r="G224" s="303">
        <f t="shared" si="33"/>
        <v>0</v>
      </c>
    </row>
    <row r="225" spans="1:11" x14ac:dyDescent="0.2">
      <c r="A225" s="7"/>
      <c r="B225" s="302" t="str">
        <f t="shared" si="33"/>
        <v>Nota RECURSOS HUMANOS</v>
      </c>
      <c r="C225" s="303">
        <f t="shared" si="33"/>
        <v>58.823529411764703</v>
      </c>
      <c r="E225" s="303">
        <f t="shared" si="33"/>
        <v>66.666666666666671</v>
      </c>
      <c r="F225" s="303">
        <f t="shared" si="33"/>
        <v>50</v>
      </c>
      <c r="G225" s="303">
        <f t="shared" si="33"/>
        <v>60</v>
      </c>
    </row>
    <row r="227" spans="1:11" x14ac:dyDescent="0.2">
      <c r="A227" s="298"/>
      <c r="B227" s="298"/>
      <c r="C227" s="299"/>
      <c r="D227" s="300"/>
      <c r="E227" s="301"/>
      <c r="F227" s="301"/>
      <c r="G227" s="301"/>
      <c r="H227" s="298"/>
      <c r="I227" s="301"/>
      <c r="J227" s="301"/>
      <c r="K227" s="301"/>
    </row>
    <row r="228" spans="1:11" x14ac:dyDescent="0.2">
      <c r="A228" s="7"/>
      <c r="B228" s="7"/>
      <c r="C228" s="15"/>
    </row>
    <row r="229" spans="1:11" x14ac:dyDescent="0.2">
      <c r="A229" s="1"/>
      <c r="B229" s="155" t="s">
        <v>369</v>
      </c>
      <c r="C229" s="160">
        <f>C29+C49+C72+C94+C113+C136+C156+C180</f>
        <v>71</v>
      </c>
      <c r="E229" s="160">
        <f t="shared" ref="E229:G231" si="34">E29+E49+E72+E94+E113+E136+E156+E180</f>
        <v>27</v>
      </c>
      <c r="F229" s="160">
        <f t="shared" si="34"/>
        <v>20</v>
      </c>
      <c r="G229" s="160">
        <f t="shared" si="34"/>
        <v>24</v>
      </c>
    </row>
    <row r="230" spans="1:11" x14ac:dyDescent="0.2">
      <c r="A230" s="1"/>
      <c r="B230" s="155" t="s">
        <v>370</v>
      </c>
      <c r="C230" s="160">
        <f>C30+C50+C73+C95+C114+C137+C157+C181</f>
        <v>44</v>
      </c>
      <c r="E230" s="160">
        <f t="shared" si="34"/>
        <v>19</v>
      </c>
      <c r="F230" s="160">
        <f t="shared" si="34"/>
        <v>16</v>
      </c>
      <c r="G230" s="160">
        <f t="shared" si="34"/>
        <v>9</v>
      </c>
    </row>
    <row r="231" spans="1:11" x14ac:dyDescent="0.2">
      <c r="A231" s="1"/>
      <c r="B231" s="155" t="s">
        <v>371</v>
      </c>
      <c r="C231" s="160">
        <f>C31+C51+C74+C96+C115+C138+C158+C182</f>
        <v>3</v>
      </c>
      <c r="E231" s="160">
        <f t="shared" si="34"/>
        <v>2</v>
      </c>
      <c r="F231" s="160">
        <f t="shared" si="34"/>
        <v>0</v>
      </c>
      <c r="G231" s="160">
        <f t="shared" si="34"/>
        <v>1</v>
      </c>
    </row>
    <row r="232" spans="1:11" x14ac:dyDescent="0.2">
      <c r="A232" s="1"/>
      <c r="B232" s="155" t="s">
        <v>372</v>
      </c>
      <c r="C232" s="160">
        <f>IF((SUM(C229:C231)-C231)=0,0,(C229*100/(SUM(C229:C231)-C231)))</f>
        <v>61.739130434782609</v>
      </c>
      <c r="E232" s="160">
        <f>IF((SUM(E229:E231)-E231)=0,0,(E229*100/(SUM(E229:E231)-E231)))</f>
        <v>58.695652173913047</v>
      </c>
      <c r="F232" s="160">
        <f>IF((SUM(F229:F231)-F231)=0,0,(F229*100/(SUM(F229:F231)-F231)))</f>
        <v>55.555555555555557</v>
      </c>
      <c r="G232" s="160">
        <f>IF((SUM(G229:G231)-G231)=0,0,(G229*100/(SUM(G229:G231)-G231)))</f>
        <v>72.727272727272734</v>
      </c>
    </row>
    <row r="233" spans="1:11" x14ac:dyDescent="0.2">
      <c r="A233" s="1"/>
      <c r="B233" s="1"/>
      <c r="C233" s="15"/>
    </row>
    <row r="234" spans="1:11" x14ac:dyDescent="0.2">
      <c r="A234" s="298"/>
      <c r="B234" s="298"/>
      <c r="C234" s="299"/>
      <c r="D234" s="300"/>
      <c r="E234" s="301"/>
      <c r="F234" s="301"/>
      <c r="G234" s="301"/>
      <c r="H234" s="298"/>
      <c r="I234" s="301"/>
      <c r="J234" s="301"/>
      <c r="K234" s="301"/>
    </row>
    <row r="235" spans="1:11" x14ac:dyDescent="0.2">
      <c r="A235" s="1"/>
      <c r="B235" s="1"/>
      <c r="C235" s="15"/>
    </row>
    <row r="236" spans="1:11" x14ac:dyDescent="0.2">
      <c r="A236" s="1"/>
      <c r="B236" s="161" t="str">
        <f>B32</f>
        <v>Nota PLANIFICACIÓN</v>
      </c>
      <c r="C236" s="162">
        <f>C32</f>
        <v>81.25</v>
      </c>
      <c r="E236" s="162">
        <f>E32</f>
        <v>71.428571428571431</v>
      </c>
      <c r="F236" s="162">
        <f>F32</f>
        <v>83.333333333333329</v>
      </c>
      <c r="G236" s="162">
        <f>G32</f>
        <v>100</v>
      </c>
    </row>
    <row r="237" spans="1:11" x14ac:dyDescent="0.2">
      <c r="A237" s="1"/>
      <c r="B237" s="161" t="str">
        <f>B52</f>
        <v>Nota FINANCIERO CONTABLE</v>
      </c>
      <c r="C237" s="162">
        <f>C52</f>
        <v>61.53846153846154</v>
      </c>
      <c r="E237" s="162">
        <f>E52</f>
        <v>60</v>
      </c>
      <c r="F237" s="162">
        <f>F52</f>
        <v>75</v>
      </c>
      <c r="G237" s="162">
        <f>G52</f>
        <v>50</v>
      </c>
    </row>
    <row r="238" spans="1:11" x14ac:dyDescent="0.2">
      <c r="A238" s="1"/>
      <c r="B238" s="161" t="str">
        <f>B75</f>
        <v>Nota CONTROL INTERNO INSTITUCIONAL</v>
      </c>
      <c r="C238" s="162">
        <f>C75</f>
        <v>50</v>
      </c>
      <c r="E238" s="162">
        <f>E75</f>
        <v>20</v>
      </c>
      <c r="F238" s="162">
        <f>F75</f>
        <v>25</v>
      </c>
      <c r="G238" s="162">
        <f>G75</f>
        <v>100</v>
      </c>
    </row>
    <row r="239" spans="1:11" x14ac:dyDescent="0.2">
      <c r="A239" s="1"/>
      <c r="B239" s="161" t="str">
        <f>B97</f>
        <v>Nota CONTRATACIÓN ADMINISTRATIVA</v>
      </c>
      <c r="C239" s="162">
        <f>C97</f>
        <v>71.428571428571431</v>
      </c>
      <c r="E239" s="162">
        <f>E97</f>
        <v>60</v>
      </c>
      <c r="F239" s="162">
        <f>F97</f>
        <v>50</v>
      </c>
      <c r="G239" s="162">
        <f>G97</f>
        <v>100</v>
      </c>
    </row>
    <row r="240" spans="1:11" x14ac:dyDescent="0.2">
      <c r="A240" s="1"/>
      <c r="B240" s="161" t="str">
        <f>B116</f>
        <v>Nota PRESUPUESTO</v>
      </c>
      <c r="C240" s="162">
        <f>C116</f>
        <v>66.666666666666671</v>
      </c>
      <c r="E240" s="162">
        <f>E116</f>
        <v>80</v>
      </c>
      <c r="F240" s="162">
        <f>F116</f>
        <v>50</v>
      </c>
      <c r="G240" s="162">
        <f>G116</f>
        <v>66.666666666666671</v>
      </c>
    </row>
    <row r="241" spans="1:7" x14ac:dyDescent="0.2">
      <c r="A241" s="1"/>
      <c r="B241" s="161" t="str">
        <f>B139</f>
        <v>Nota TECNOLOGÍAS DE LA INFORMACIÓN</v>
      </c>
      <c r="C241" s="162">
        <f>C139</f>
        <v>12.5</v>
      </c>
      <c r="E241" s="162">
        <f>E139</f>
        <v>14.285714285714286</v>
      </c>
      <c r="F241" s="162">
        <f>F139</f>
        <v>0</v>
      </c>
      <c r="G241" s="162">
        <f>G139</f>
        <v>20</v>
      </c>
    </row>
    <row r="242" spans="1:7" x14ac:dyDescent="0.2">
      <c r="A242" s="1"/>
      <c r="B242" s="161" t="str">
        <f>B159</f>
        <v>Nota SERVICIO AL USUARIO</v>
      </c>
      <c r="C242" s="162">
        <f>C159</f>
        <v>100</v>
      </c>
      <c r="E242" s="162">
        <f>E159</f>
        <v>100</v>
      </c>
      <c r="F242" s="162">
        <f>F159</f>
        <v>100</v>
      </c>
      <c r="G242" s="162">
        <f>G159</f>
        <v>100</v>
      </c>
    </row>
    <row r="243" spans="1:7" x14ac:dyDescent="0.2">
      <c r="A243" s="1"/>
      <c r="B243" s="161" t="str">
        <f>B183</f>
        <v>Nota RECURSOS HUMANOS</v>
      </c>
      <c r="C243" s="162">
        <f>C183</f>
        <v>58.823529411764703</v>
      </c>
      <c r="E243" s="162">
        <f>E183</f>
        <v>66.666666666666671</v>
      </c>
      <c r="F243" s="162">
        <f>F183</f>
        <v>50</v>
      </c>
      <c r="G243" s="162">
        <f>G183</f>
        <v>60</v>
      </c>
    </row>
    <row r="244" spans="1:7" x14ac:dyDescent="0.2">
      <c r="A244" s="1"/>
      <c r="B244" s="161"/>
      <c r="C244" s="162"/>
      <c r="E244" s="162"/>
      <c r="F244" s="162"/>
      <c r="G244" s="162"/>
    </row>
    <row r="245" spans="1:7" x14ac:dyDescent="0.2">
      <c r="A245" s="1"/>
      <c r="B245" s="163" t="str">
        <f>B232</f>
        <v>NOTA FINAL</v>
      </c>
      <c r="C245" s="164">
        <f>C232</f>
        <v>61.739130434782609</v>
      </c>
      <c r="E245" s="164">
        <f>E232</f>
        <v>58.695652173913047</v>
      </c>
      <c r="F245" s="164">
        <f>F232</f>
        <v>55.555555555555557</v>
      </c>
      <c r="G245" s="164">
        <f>G232</f>
        <v>72.727272727272734</v>
      </c>
    </row>
  </sheetData>
  <sheetProtection password="D3B5" sheet="1"/>
  <protectedRanges>
    <protectedRange sqref="C8" name="Rango1_1"/>
    <protectedRange sqref="C140:C155 C117:C135 C160:C179 C33 C48 C76:C93 C54:C71 C12:C28 C98:C112 C211 C216 C191 C196" name="Rango2_1"/>
    <protectedRange sqref="C3" name="Rango6_1"/>
    <protectedRange sqref="C8" name="Rango7_1"/>
    <protectedRange sqref="C35:C47" name="Rango4"/>
  </protectedRanges>
  <mergeCells count="1">
    <mergeCell ref="A1:C1"/>
  </mergeCells>
  <phoneticPr fontId="29" type="noConversion"/>
  <dataValidations disablePrompts="1" count="2">
    <dataValidation type="list" allowBlank="1" showInputMessage="1" showErrorMessage="1" sqref="C112 C71 C93 C155 C28">
      <formula1>noap</formula1>
    </dataValidation>
    <dataValidation type="list" allowBlank="1" showInputMessage="1" showErrorMessage="1" sqref="C8">
      <formula1>inst</formula1>
    </dataValidation>
  </dataValidations>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3"/>
  <sheetViews>
    <sheetView workbookViewId="0">
      <selection activeCell="B13" sqref="B13"/>
    </sheetView>
  </sheetViews>
  <sheetFormatPr baseColWidth="10" defaultRowHeight="15" x14ac:dyDescent="0.2"/>
  <cols>
    <col min="1" max="1" width="6.7109375" style="2" customWidth="1"/>
    <col min="2" max="2" width="80" style="2" customWidth="1"/>
    <col min="3" max="3" width="29.85546875" style="57" customWidth="1"/>
    <col min="4" max="4" width="68.140625" style="4" customWidth="1"/>
    <col min="5" max="6" width="11.42578125" style="2"/>
    <col min="7" max="7" width="11" style="3" customWidth="1"/>
    <col min="8" max="8" width="30.42578125" style="2" customWidth="1"/>
    <col min="9" max="9" width="11.42578125" style="2"/>
    <col min="10" max="10" width="30.7109375" style="2" customWidth="1"/>
    <col min="11" max="11" width="11.42578125" style="2"/>
    <col min="12" max="13" width="11.42578125" style="4"/>
    <col min="14" max="14" width="15" style="4" customWidth="1"/>
    <col min="15" max="15" width="20.85546875" style="4" customWidth="1"/>
    <col min="16" max="16" width="27.85546875" style="4" customWidth="1"/>
    <col min="17" max="17" width="37.140625" style="4" customWidth="1"/>
    <col min="18" max="18" width="18.5703125" style="4" customWidth="1"/>
    <col min="19" max="19" width="11.85546875" style="4" customWidth="1"/>
    <col min="20" max="20" width="11.42578125" style="4"/>
    <col min="21" max="21" width="14.7109375" style="4" customWidth="1"/>
    <col min="22" max="23" width="13.28515625" style="4" customWidth="1"/>
    <col min="24" max="24" width="15.85546875" style="4" customWidth="1"/>
    <col min="25" max="25" width="15.28515625" style="4" customWidth="1"/>
    <col min="26" max="26" width="13.85546875" style="4" customWidth="1"/>
    <col min="27" max="27" width="17" style="4" customWidth="1"/>
    <col min="28" max="28" width="11.42578125" style="4"/>
    <col min="29" max="29" width="13.28515625" style="5" customWidth="1"/>
    <col min="30" max="30" width="11.42578125" style="5"/>
    <col min="31" max="31" width="13.28515625" style="5" customWidth="1"/>
    <col min="32" max="32" width="11.42578125" style="5"/>
    <col min="33" max="33" width="19.140625" style="5" customWidth="1"/>
    <col min="34" max="34" width="11.42578125" style="5"/>
    <col min="35" max="35" width="31" style="2" customWidth="1"/>
    <col min="36" max="38" width="11.42578125" style="2"/>
    <col min="39" max="39" width="14.85546875" style="2" customWidth="1"/>
    <col min="40" max="16384" width="11.42578125" style="2"/>
  </cols>
  <sheetData>
    <row r="1" spans="1:34" x14ac:dyDescent="0.25">
      <c r="A1" s="419" t="s">
        <v>455</v>
      </c>
      <c r="B1" s="419"/>
      <c r="C1" s="419"/>
      <c r="D1" s="1"/>
      <c r="AA1" s="1"/>
    </row>
    <row r="2" spans="1:34" x14ac:dyDescent="0.25">
      <c r="A2" s="419" t="s">
        <v>837</v>
      </c>
      <c r="B2" s="419"/>
      <c r="C2" s="419"/>
      <c r="P2" s="6"/>
      <c r="AA2" s="1"/>
    </row>
    <row r="3" spans="1:34" ht="15" customHeight="1" x14ac:dyDescent="0.2">
      <c r="A3" s="7"/>
      <c r="B3" s="8" t="s">
        <v>456</v>
      </c>
      <c r="C3" s="11"/>
      <c r="D3" s="9"/>
      <c r="W3" s="1"/>
      <c r="AE3" s="2"/>
      <c r="AF3" s="2"/>
      <c r="AG3" s="2"/>
      <c r="AH3" s="2"/>
    </row>
    <row r="4" spans="1:34" ht="30.2" customHeight="1" x14ac:dyDescent="0.2">
      <c r="A4" s="7"/>
      <c r="B4" s="10" t="str">
        <f>'Para-responder'!C4</f>
        <v>OFICINA NACIONAL DE SEMILLAS</v>
      </c>
      <c r="C4" s="58"/>
      <c r="W4" s="1"/>
      <c r="AE4" s="2"/>
      <c r="AF4" s="2"/>
      <c r="AG4" s="2"/>
      <c r="AH4" s="2"/>
    </row>
    <row r="5" spans="1:34" x14ac:dyDescent="0.2">
      <c r="A5" s="7"/>
      <c r="B5" s="8" t="s">
        <v>457</v>
      </c>
      <c r="C5" s="8"/>
      <c r="D5" s="11"/>
      <c r="E5" s="7"/>
      <c r="F5" s="7"/>
      <c r="G5" s="12"/>
      <c r="H5" s="7"/>
      <c r="I5" s="7"/>
      <c r="J5" s="7"/>
      <c r="K5" s="7"/>
      <c r="L5" s="1"/>
      <c r="W5" s="1"/>
      <c r="AE5" s="2"/>
      <c r="AF5" s="2"/>
      <c r="AG5" s="2"/>
      <c r="AH5" s="2"/>
    </row>
    <row r="6" spans="1:34" x14ac:dyDescent="0.2">
      <c r="A6" s="7"/>
      <c r="B6" s="10" t="str">
        <f>'Para-responder'!C5</f>
        <v>Sector No Financiero</v>
      </c>
      <c r="C6" s="8"/>
      <c r="D6" s="1"/>
      <c r="E6" s="7"/>
      <c r="F6" s="7"/>
      <c r="G6" s="12"/>
      <c r="H6" s="7"/>
      <c r="I6" s="7"/>
      <c r="J6" s="7"/>
      <c r="K6" s="7"/>
      <c r="L6" s="1"/>
      <c r="V6" s="59"/>
      <c r="W6" s="59"/>
      <c r="AE6" s="2"/>
      <c r="AF6" s="2"/>
      <c r="AG6" s="2"/>
      <c r="AH6" s="2"/>
    </row>
    <row r="7" spans="1:34" x14ac:dyDescent="0.25">
      <c r="A7" s="7"/>
      <c r="B7" s="13" t="s">
        <v>459</v>
      </c>
      <c r="C7" s="13" t="s">
        <v>460</v>
      </c>
      <c r="D7" s="14" t="s">
        <v>461</v>
      </c>
      <c r="E7" s="14" t="s">
        <v>462</v>
      </c>
      <c r="F7" s="7"/>
      <c r="G7" s="12"/>
      <c r="H7" s="7"/>
      <c r="I7" s="7"/>
      <c r="J7" s="7"/>
      <c r="K7" s="7"/>
      <c r="L7" s="1"/>
      <c r="AA7" s="1"/>
    </row>
    <row r="8" spans="1:34" s="28" customFormat="1" ht="15.75" customHeight="1" thickBot="1" x14ac:dyDescent="0.25">
      <c r="A8" s="420" t="s">
        <v>838</v>
      </c>
      <c r="B8" s="420"/>
      <c r="C8" s="60"/>
      <c r="D8" s="17"/>
      <c r="E8" s="26"/>
      <c r="F8" s="26"/>
      <c r="L8" s="18"/>
      <c r="M8" s="18"/>
      <c r="N8" s="18"/>
      <c r="O8" s="18"/>
      <c r="P8" s="18"/>
      <c r="Q8" s="18"/>
      <c r="R8" s="18"/>
      <c r="S8" s="18"/>
      <c r="T8" s="18"/>
      <c r="U8" s="18"/>
      <c r="V8" s="18"/>
      <c r="W8" s="18"/>
      <c r="X8" s="18"/>
      <c r="Y8" s="18"/>
      <c r="Z8" s="18"/>
      <c r="AA8" s="17"/>
      <c r="AB8" s="18"/>
      <c r="AC8" s="29"/>
      <c r="AD8" s="29"/>
      <c r="AE8" s="29"/>
      <c r="AF8" s="29"/>
      <c r="AG8" s="29"/>
      <c r="AH8" s="29"/>
    </row>
    <row r="9" spans="1:34" ht="15.75" thickBot="1" x14ac:dyDescent="0.25">
      <c r="A9" s="7"/>
      <c r="B9" s="7"/>
      <c r="C9" s="15"/>
      <c r="D9" s="1"/>
      <c r="E9" s="7"/>
      <c r="F9" s="7"/>
      <c r="N9" s="16"/>
      <c r="O9" s="421" t="s">
        <v>839</v>
      </c>
      <c r="P9" s="422"/>
      <c r="Q9" s="423"/>
      <c r="R9" s="17"/>
      <c r="S9" s="17"/>
      <c r="T9" s="18"/>
      <c r="U9" s="18"/>
      <c r="V9" s="18"/>
      <c r="W9" s="18"/>
      <c r="AA9" s="1"/>
    </row>
    <row r="10" spans="1:34" ht="26.25" thickBot="1" x14ac:dyDescent="0.25">
      <c r="A10" s="7"/>
      <c r="B10" s="19" t="s">
        <v>463</v>
      </c>
      <c r="C10" s="15"/>
      <c r="D10" s="1"/>
      <c r="E10" s="7"/>
      <c r="F10" s="7"/>
      <c r="N10" s="20"/>
      <c r="O10" s="61" t="s">
        <v>840</v>
      </c>
      <c r="P10" s="61" t="s">
        <v>841</v>
      </c>
      <c r="Q10" s="61" t="s">
        <v>842</v>
      </c>
      <c r="R10" s="4" t="s">
        <v>843</v>
      </c>
      <c r="S10" s="1"/>
      <c r="AA10" s="21" t="s">
        <v>464</v>
      </c>
    </row>
    <row r="11" spans="1:34" ht="25.5" x14ac:dyDescent="0.25">
      <c r="A11" s="12">
        <v>1</v>
      </c>
      <c r="B11" s="22" t="s">
        <v>465</v>
      </c>
      <c r="C11" s="15" t="str">
        <f>'Para-responder'!D11</f>
        <v>SI</v>
      </c>
      <c r="D11" s="1" t="str">
        <f>IF(C11="SI",AA11,"")</f>
        <v>Declaración de misión, visión y valores institucionales</v>
      </c>
      <c r="E11" s="7"/>
      <c r="F11" s="7"/>
      <c r="N11" s="20"/>
      <c r="O11" s="61" t="s">
        <v>466</v>
      </c>
      <c r="P11" s="62" t="s">
        <v>844</v>
      </c>
      <c r="Q11" s="63" t="s">
        <v>845</v>
      </c>
      <c r="R11" s="4" t="s">
        <v>557</v>
      </c>
      <c r="S11" s="1"/>
      <c r="AA11" s="24" t="s">
        <v>467</v>
      </c>
    </row>
    <row r="12" spans="1:34" ht="26.25" thickBot="1" x14ac:dyDescent="0.3">
      <c r="A12" s="12">
        <v>2</v>
      </c>
      <c r="B12" s="25" t="s">
        <v>468</v>
      </c>
      <c r="C12" s="15" t="str">
        <f>'Para-responder'!D12</f>
        <v>SI</v>
      </c>
      <c r="D12" s="1" t="str">
        <f>IF(C12="SI",AA12," ")</f>
        <v>Plan estratégico vigente</v>
      </c>
      <c r="E12" s="7"/>
      <c r="F12" s="7"/>
      <c r="N12" s="20"/>
      <c r="O12" s="64" t="s">
        <v>405</v>
      </c>
      <c r="P12" s="62" t="s">
        <v>846</v>
      </c>
      <c r="Q12" s="65" t="s">
        <v>847</v>
      </c>
      <c r="R12" s="4" t="s">
        <v>848</v>
      </c>
      <c r="S12" s="1"/>
      <c r="AA12" s="24" t="s">
        <v>469</v>
      </c>
    </row>
    <row r="13" spans="1:34" x14ac:dyDescent="0.25">
      <c r="A13" s="12">
        <v>3</v>
      </c>
      <c r="B13" s="25" t="s">
        <v>470</v>
      </c>
      <c r="C13" s="15" t="str">
        <f>'Para-responder'!D13</f>
        <v>SI</v>
      </c>
      <c r="D13" s="17" t="str">
        <f>IF(C13="SI",AA13," ")</f>
        <v>Plan anual  vigente</v>
      </c>
      <c r="E13" s="26"/>
      <c r="F13" s="26"/>
      <c r="G13" s="27"/>
      <c r="H13" s="28"/>
      <c r="I13" s="28"/>
      <c r="J13" s="28"/>
      <c r="K13" s="28"/>
      <c r="L13" s="18"/>
      <c r="M13" s="18"/>
      <c r="N13" s="16"/>
      <c r="O13" s="66" t="s">
        <v>621</v>
      </c>
      <c r="P13" s="66" t="s">
        <v>849</v>
      </c>
      <c r="Q13" s="67" t="s">
        <v>850</v>
      </c>
      <c r="R13" s="1" t="s">
        <v>621</v>
      </c>
      <c r="S13" s="17"/>
      <c r="T13" s="18"/>
      <c r="U13" s="18"/>
      <c r="V13" s="18"/>
      <c r="W13" s="18"/>
      <c r="X13" s="18"/>
      <c r="Y13" s="18"/>
      <c r="Z13" s="18"/>
      <c r="AA13" s="30" t="s">
        <v>471</v>
      </c>
    </row>
    <row r="14" spans="1:34" ht="26.25" thickBot="1" x14ac:dyDescent="0.3">
      <c r="A14" s="12">
        <v>4</v>
      </c>
      <c r="B14" s="25" t="s">
        <v>472</v>
      </c>
      <c r="C14" s="15" t="str">
        <f>'Para-responder'!D22</f>
        <v>SI</v>
      </c>
      <c r="D14" s="17" t="str">
        <f>IF(C14="SI",AA14," ")</f>
        <v>Matriz Anual de Programación Institucional (MAPI)</v>
      </c>
      <c r="E14" s="26"/>
      <c r="F14" s="26"/>
      <c r="G14" s="27"/>
      <c r="H14" s="28"/>
      <c r="I14" s="28"/>
      <c r="J14" s="28"/>
      <c r="K14" s="28"/>
      <c r="L14" s="18"/>
      <c r="M14" s="18"/>
      <c r="N14" s="16"/>
      <c r="O14" s="68"/>
      <c r="P14" s="68"/>
      <c r="Q14" s="69" t="s">
        <v>458</v>
      </c>
      <c r="R14" s="17"/>
      <c r="S14" s="17"/>
      <c r="T14" s="18"/>
      <c r="U14" s="18"/>
      <c r="V14" s="18"/>
      <c r="W14" s="18"/>
      <c r="X14" s="18"/>
      <c r="Y14" s="18"/>
      <c r="Z14" s="18"/>
      <c r="AA14" s="30" t="s">
        <v>473</v>
      </c>
    </row>
    <row r="15" spans="1:34" x14ac:dyDescent="0.2">
      <c r="A15" s="12">
        <v>5</v>
      </c>
      <c r="B15" s="31" t="s">
        <v>474</v>
      </c>
      <c r="C15" s="15" t="str">
        <f>'Para-responder'!D23</f>
        <v>NO</v>
      </c>
      <c r="D15" s="1" t="str">
        <f>IF(C15="SI",AA15," ")</f>
        <v xml:space="preserve"> </v>
      </c>
      <c r="E15" s="7"/>
      <c r="F15" s="7"/>
      <c r="G15" s="27"/>
      <c r="H15" s="28"/>
      <c r="I15" s="28"/>
      <c r="J15" s="28"/>
      <c r="K15" s="28"/>
      <c r="L15" s="18"/>
      <c r="M15" s="18"/>
      <c r="N15" s="16"/>
      <c r="O15" s="17"/>
      <c r="P15" s="17"/>
      <c r="Q15" s="17"/>
      <c r="R15" s="17"/>
      <c r="S15" s="17"/>
      <c r="T15" s="18"/>
      <c r="U15" s="18"/>
      <c r="V15" s="18"/>
      <c r="W15" s="18"/>
      <c r="X15" s="18"/>
      <c r="Y15" s="18"/>
      <c r="Z15" s="18"/>
      <c r="AA15" s="24" t="s">
        <v>475</v>
      </c>
    </row>
    <row r="16" spans="1:34" x14ac:dyDescent="0.2">
      <c r="A16" s="7"/>
      <c r="B16" s="7"/>
      <c r="C16" s="15"/>
      <c r="D16" s="1"/>
      <c r="E16" s="7"/>
      <c r="F16" s="7"/>
      <c r="G16" s="27"/>
      <c r="H16" s="28"/>
      <c r="I16" s="28"/>
      <c r="J16" s="28"/>
      <c r="K16" s="28"/>
      <c r="L16" s="18"/>
      <c r="M16" s="18"/>
      <c r="N16" s="16"/>
      <c r="O16" s="17"/>
      <c r="P16" s="17"/>
      <c r="Q16" s="17"/>
      <c r="R16" s="17"/>
      <c r="S16" s="17"/>
      <c r="T16" s="18"/>
      <c r="U16" s="18"/>
      <c r="V16" s="18"/>
      <c r="W16" s="18"/>
      <c r="X16" s="18"/>
      <c r="Y16" s="18"/>
      <c r="Z16" s="18"/>
      <c r="AA16" s="1"/>
    </row>
    <row r="17" spans="1:34" ht="26.45" customHeight="1" thickBot="1" x14ac:dyDescent="0.25">
      <c r="A17" s="7"/>
      <c r="B17" s="19" t="s">
        <v>480</v>
      </c>
      <c r="C17" s="23"/>
      <c r="D17" s="1"/>
      <c r="E17" s="7"/>
      <c r="F17" s="7"/>
      <c r="N17" s="16"/>
      <c r="O17" s="17"/>
      <c r="P17" s="17"/>
      <c r="Q17" s="17"/>
      <c r="R17" s="17"/>
      <c r="S17" s="17"/>
      <c r="T17" s="18"/>
      <c r="U17" s="18"/>
      <c r="V17" s="18"/>
      <c r="W17" s="18"/>
      <c r="X17" s="18"/>
      <c r="Y17" s="18"/>
      <c r="AA17" s="1"/>
    </row>
    <row r="18" spans="1:34" ht="25.5" x14ac:dyDescent="0.2">
      <c r="A18" s="32">
        <v>6</v>
      </c>
      <c r="B18" s="31" t="s">
        <v>481</v>
      </c>
      <c r="C18" s="23" t="str">
        <f>'Para-responder'!D29</f>
        <v>SI</v>
      </c>
      <c r="D18" s="1" t="str">
        <f>IF(C18="SI",AA18," ")</f>
        <v>Acuerdo o acto de adopción por parte del órgano directivo o jerarca según corresponda</v>
      </c>
      <c r="E18" s="7"/>
      <c r="F18" s="7"/>
      <c r="N18" s="414" t="s">
        <v>851</v>
      </c>
      <c r="O18" s="415"/>
      <c r="P18" s="415"/>
      <c r="Q18" s="415"/>
      <c r="R18" s="415"/>
      <c r="S18" s="415"/>
      <c r="T18" s="415"/>
      <c r="U18" s="415"/>
      <c r="V18" s="415"/>
      <c r="W18" s="416"/>
      <c r="X18" s="18"/>
      <c r="Y18" s="18"/>
      <c r="AA18" s="24" t="s">
        <v>482</v>
      </c>
    </row>
    <row r="19" spans="1:34" ht="25.5" x14ac:dyDescent="0.2">
      <c r="A19" s="32">
        <v>7</v>
      </c>
      <c r="B19" s="31" t="s">
        <v>483</v>
      </c>
      <c r="C19" s="23"/>
      <c r="D19" s="1"/>
      <c r="E19" s="7"/>
      <c r="F19" s="7"/>
      <c r="N19" s="70"/>
      <c r="O19" s="44"/>
      <c r="P19" s="71" t="s">
        <v>466</v>
      </c>
      <c r="Q19" s="71" t="s">
        <v>621</v>
      </c>
      <c r="R19" s="71"/>
      <c r="S19" s="71"/>
      <c r="T19" s="72"/>
      <c r="U19" s="72" t="s">
        <v>852</v>
      </c>
      <c r="V19" s="72" t="s">
        <v>853</v>
      </c>
      <c r="W19" s="73" t="s">
        <v>854</v>
      </c>
      <c r="X19" s="18"/>
      <c r="Y19" s="18"/>
      <c r="AA19" s="1"/>
    </row>
    <row r="20" spans="1:34" x14ac:dyDescent="0.2">
      <c r="A20" s="7"/>
      <c r="B20" s="33" t="s">
        <v>484</v>
      </c>
      <c r="C20" s="23" t="str">
        <f>'Para-responder'!D31</f>
        <v>NO</v>
      </c>
      <c r="D20" s="1" t="str">
        <f t="shared" ref="D20:D26" si="0">IF(C20="SI",AA20," ")</f>
        <v xml:space="preserve"> </v>
      </c>
      <c r="E20" s="7"/>
      <c r="F20" s="7"/>
      <c r="N20" s="74" t="s">
        <v>855</v>
      </c>
      <c r="O20" s="71" t="s">
        <v>856</v>
      </c>
      <c r="P20" s="44"/>
      <c r="Q20" s="44"/>
      <c r="R20" s="44"/>
      <c r="S20" s="44"/>
      <c r="T20" s="75"/>
      <c r="U20" s="75"/>
      <c r="V20" s="76">
        <f>SUM(U21:U28)/8</f>
        <v>61.009615384615387</v>
      </c>
      <c r="W20" s="73">
        <f>V20*0.2</f>
        <v>12.201923076923078</v>
      </c>
      <c r="X20" s="18"/>
      <c r="Y20" s="18"/>
      <c r="AA20" s="24" t="s">
        <v>485</v>
      </c>
    </row>
    <row r="21" spans="1:34" x14ac:dyDescent="0.2">
      <c r="A21" s="7"/>
      <c r="B21" s="33" t="s">
        <v>486</v>
      </c>
      <c r="C21" s="23" t="str">
        <f>'Para-responder'!D32</f>
        <v>SI</v>
      </c>
      <c r="D21" s="1" t="str">
        <f t="shared" si="0"/>
        <v>Plan contable</v>
      </c>
      <c r="E21" s="7"/>
      <c r="F21" s="7"/>
      <c r="N21" s="70">
        <f>5-Q21</f>
        <v>5</v>
      </c>
      <c r="O21" s="44" t="s">
        <v>857</v>
      </c>
      <c r="P21" s="44">
        <f>COUNTIF(C11:C15,"Si")</f>
        <v>4</v>
      </c>
      <c r="Q21" s="44">
        <f>COUNTIF(C14,"NO APLICA")</f>
        <v>0</v>
      </c>
      <c r="R21" s="44"/>
      <c r="S21" s="44"/>
      <c r="T21" s="75"/>
      <c r="U21" s="77">
        <f>P21/N21*100</f>
        <v>80</v>
      </c>
      <c r="V21" s="78"/>
      <c r="W21" s="79"/>
      <c r="AA21" s="24" t="s">
        <v>485</v>
      </c>
    </row>
    <row r="22" spans="1:34" x14ac:dyDescent="0.2">
      <c r="A22" s="7"/>
      <c r="B22" s="33" t="s">
        <v>487</v>
      </c>
      <c r="C22" s="23" t="str">
        <f>'Para-responder'!D33</f>
        <v>SI</v>
      </c>
      <c r="D22" s="1" t="str">
        <f t="shared" si="0"/>
        <v>Plan contable</v>
      </c>
      <c r="E22" s="7"/>
      <c r="F22" s="7"/>
      <c r="N22" s="70">
        <v>5</v>
      </c>
      <c r="O22" s="44" t="s">
        <v>858</v>
      </c>
      <c r="P22" s="44">
        <f>COUNTIF(C18:C19,"Si")+(COUNTIF(C20:C23,"Si")/4)+COUNTIF(C24:C26,"Si")</f>
        <v>4.75</v>
      </c>
      <c r="Q22" s="44"/>
      <c r="R22" s="44"/>
      <c r="S22" s="44"/>
      <c r="T22" s="75"/>
      <c r="U22" s="77">
        <f t="shared" ref="U22:U27" si="1">P22/N22*100</f>
        <v>95</v>
      </c>
      <c r="V22" s="75"/>
      <c r="W22" s="79"/>
      <c r="AA22" s="24" t="s">
        <v>485</v>
      </c>
    </row>
    <row r="23" spans="1:34" x14ac:dyDescent="0.2">
      <c r="A23" s="7"/>
      <c r="B23" s="33" t="s">
        <v>488</v>
      </c>
      <c r="C23" s="23" t="str">
        <f>'Para-responder'!D34</f>
        <v>SI</v>
      </c>
      <c r="D23" s="1" t="str">
        <f t="shared" si="0"/>
        <v>Plan contable</v>
      </c>
      <c r="E23" s="7"/>
      <c r="F23" s="7"/>
      <c r="N23" s="70">
        <f>13-Q23</f>
        <v>13</v>
      </c>
      <c r="O23" s="44" t="s">
        <v>859</v>
      </c>
      <c r="P23" s="44">
        <f>COUNTIF(C30:C45,"Si")</f>
        <v>3</v>
      </c>
      <c r="Q23" s="44">
        <f>COUNTIF(C30:C42,"NO APLICA")</f>
        <v>0</v>
      </c>
      <c r="R23" s="44"/>
      <c r="S23" s="44"/>
      <c r="T23" s="75"/>
      <c r="U23" s="77">
        <f t="shared" si="1"/>
        <v>23.076923076923077</v>
      </c>
      <c r="V23" s="75"/>
      <c r="W23" s="79"/>
      <c r="AA23" s="24" t="s">
        <v>485</v>
      </c>
    </row>
    <row r="24" spans="1:34" ht="25.5" x14ac:dyDescent="0.2">
      <c r="A24" s="12">
        <v>8</v>
      </c>
      <c r="B24" s="31" t="s">
        <v>489</v>
      </c>
      <c r="C24" s="23" t="str">
        <f>'Para-responder'!D35</f>
        <v>SI</v>
      </c>
      <c r="D24" s="1" t="str">
        <f t="shared" si="0"/>
        <v>Manual de procedimientos vigente</v>
      </c>
      <c r="E24" s="7"/>
      <c r="F24" s="7"/>
      <c r="N24" s="70">
        <v>5</v>
      </c>
      <c r="O24" s="44" t="s">
        <v>860</v>
      </c>
      <c r="P24" s="44">
        <f>(COUNTIF(C49:C52,"Si")/4)+COUNTIF(C53:C56,"Si")</f>
        <v>2</v>
      </c>
      <c r="Q24" s="44"/>
      <c r="R24" s="44"/>
      <c r="S24" s="44"/>
      <c r="T24" s="75"/>
      <c r="U24" s="77">
        <f t="shared" si="1"/>
        <v>40</v>
      </c>
      <c r="V24" s="75"/>
      <c r="W24" s="79"/>
      <c r="AA24" s="24" t="s">
        <v>662</v>
      </c>
    </row>
    <row r="25" spans="1:34" ht="25.5" x14ac:dyDescent="0.2">
      <c r="A25" s="12">
        <v>9</v>
      </c>
      <c r="B25" s="31" t="s">
        <v>663</v>
      </c>
      <c r="C25" s="23" t="str">
        <f>'Para-responder'!D36</f>
        <v>SI</v>
      </c>
      <c r="D25" s="1" t="str">
        <f t="shared" si="0"/>
        <v>Libros de contabilidad o la autorización para el uso de los registros electrónicos correspondientes y sus anotaciones</v>
      </c>
      <c r="E25" s="7"/>
      <c r="F25" s="7"/>
      <c r="N25" s="70">
        <f>3-Q25</f>
        <v>3</v>
      </c>
      <c r="O25" s="44" t="s">
        <v>861</v>
      </c>
      <c r="P25" s="44">
        <f>(COUNTIF(C60:C61,"Si")/2)+COUNTIF(C62:C63,"Si")</f>
        <v>1.5</v>
      </c>
      <c r="Q25" s="44">
        <f>COUNTIF(C60:C61,"No Aplica")/2+COUNTIF(C62:C63,"No Aplica")</f>
        <v>0</v>
      </c>
      <c r="R25" s="44"/>
      <c r="S25" s="44"/>
      <c r="T25" s="75"/>
      <c r="U25" s="77">
        <f t="shared" si="1"/>
        <v>50</v>
      </c>
      <c r="V25" s="75"/>
      <c r="W25" s="79"/>
      <c r="AA25" s="24" t="s">
        <v>664</v>
      </c>
    </row>
    <row r="26" spans="1:34" ht="38.25" x14ac:dyDescent="0.2">
      <c r="A26" s="12">
        <v>10</v>
      </c>
      <c r="B26" s="31" t="s">
        <v>665</v>
      </c>
      <c r="C26" s="23" t="str">
        <f>'Para-responder'!D37</f>
        <v>SI</v>
      </c>
      <c r="D26" s="1" t="str">
        <f t="shared" si="0"/>
        <v xml:space="preserve"> Manual de usuario o similar</v>
      </c>
      <c r="E26" s="7"/>
      <c r="F26" s="7"/>
      <c r="N26" s="70">
        <v>5</v>
      </c>
      <c r="O26" s="44" t="s">
        <v>862</v>
      </c>
      <c r="P26" s="44">
        <f>(COUNTIF(C67:C69,"Si")/3)+(COUNTIF(C71:C72,"Si")/2)+(COUNTIF(C73:C74,"Si"))+(COUNTIF(C76:C78,"Si")/3)</f>
        <v>0</v>
      </c>
      <c r="Q26" s="44"/>
      <c r="R26" s="44"/>
      <c r="S26" s="44"/>
      <c r="T26" s="75"/>
      <c r="U26" s="77">
        <f t="shared" si="1"/>
        <v>0</v>
      </c>
      <c r="V26" s="75"/>
      <c r="W26" s="79"/>
      <c r="AA26" s="24" t="s">
        <v>666</v>
      </c>
    </row>
    <row r="27" spans="1:34" x14ac:dyDescent="0.2">
      <c r="A27" s="7"/>
      <c r="B27" s="7"/>
      <c r="C27" s="15"/>
      <c r="D27" s="1"/>
      <c r="E27" s="7"/>
      <c r="F27" s="7"/>
      <c r="N27" s="70">
        <v>4</v>
      </c>
      <c r="O27" s="44" t="s">
        <v>863</v>
      </c>
      <c r="P27" s="44">
        <f>COUNTIF(C81:C84,"Si")</f>
        <v>4</v>
      </c>
      <c r="Q27" s="44"/>
      <c r="R27" s="44"/>
      <c r="S27" s="44"/>
      <c r="T27" s="75"/>
      <c r="U27" s="77">
        <f t="shared" si="1"/>
        <v>100</v>
      </c>
      <c r="V27" s="75"/>
      <c r="W27" s="79"/>
      <c r="AA27" s="24"/>
    </row>
    <row r="28" spans="1:34" x14ac:dyDescent="0.2">
      <c r="A28" s="7"/>
      <c r="B28" s="19" t="s">
        <v>673</v>
      </c>
      <c r="C28" s="15"/>
      <c r="D28" s="1"/>
      <c r="E28" s="7"/>
      <c r="F28" s="7"/>
      <c r="N28" s="70">
        <v>3</v>
      </c>
      <c r="O28" s="44" t="s">
        <v>864</v>
      </c>
      <c r="P28" s="44">
        <f>COUNTIF(C88:C90,"Si")</f>
        <v>3</v>
      </c>
      <c r="Q28" s="44">
        <f>COUNTIF(C90,"No Aplica")</f>
        <v>0</v>
      </c>
      <c r="R28" s="44"/>
      <c r="S28" s="44"/>
      <c r="T28" s="75"/>
      <c r="U28" s="77">
        <f>P28/N28*100</f>
        <v>100</v>
      </c>
      <c r="V28" s="75"/>
      <c r="W28" s="79"/>
      <c r="AA28" s="1"/>
    </row>
    <row r="29" spans="1:34" x14ac:dyDescent="0.2">
      <c r="A29" s="7"/>
      <c r="B29" s="35" t="s">
        <v>674</v>
      </c>
      <c r="C29" s="36"/>
      <c r="D29" s="1"/>
      <c r="E29" s="7"/>
      <c r="F29" s="7"/>
      <c r="N29" s="70"/>
      <c r="O29" s="44"/>
      <c r="P29" s="71" t="s">
        <v>466</v>
      </c>
      <c r="Q29" s="71" t="s">
        <v>621</v>
      </c>
      <c r="R29" s="71"/>
      <c r="S29" s="71"/>
      <c r="T29" s="72"/>
      <c r="U29" s="72" t="s">
        <v>852</v>
      </c>
      <c r="V29" s="72" t="s">
        <v>853</v>
      </c>
      <c r="W29" s="73" t="s">
        <v>854</v>
      </c>
      <c r="AA29" s="1"/>
    </row>
    <row r="30" spans="1:34" ht="25.5" x14ac:dyDescent="0.2">
      <c r="A30" s="12">
        <v>11</v>
      </c>
      <c r="B30" s="37" t="s">
        <v>675</v>
      </c>
      <c r="C30" s="15" t="str">
        <f>'Para-responder'!D44</f>
        <v>SI</v>
      </c>
      <c r="D30" s="17" t="str">
        <f t="shared" ref="D30:D35" si="2">IF(C30="SI",AA30," ")</f>
        <v>Reglamento de organización y funcionamiento de la auditoría interna, o en su defecto Reglamento orgánico de la institución</v>
      </c>
      <c r="E30" s="7"/>
      <c r="F30" s="7"/>
      <c r="N30" s="70"/>
      <c r="O30" s="71" t="s">
        <v>865</v>
      </c>
      <c r="P30" s="44"/>
      <c r="Q30" s="44"/>
      <c r="R30" s="44"/>
      <c r="S30" s="44"/>
      <c r="T30" s="75"/>
      <c r="U30" s="75"/>
      <c r="V30" s="76">
        <f>SUM(U31:U38)/7</f>
        <v>54.880952380952372</v>
      </c>
      <c r="W30" s="73">
        <f>V30*0.4</f>
        <v>21.952380952380949</v>
      </c>
      <c r="AA30" s="24" t="s">
        <v>581</v>
      </c>
      <c r="AG30" s="2"/>
      <c r="AH30" s="2"/>
    </row>
    <row r="31" spans="1:34" x14ac:dyDescent="0.2">
      <c r="A31" s="12">
        <v>12</v>
      </c>
      <c r="B31" s="37" t="s">
        <v>582</v>
      </c>
      <c r="C31" s="15" t="str">
        <f>'Para-responder'!D45</f>
        <v>SI</v>
      </c>
      <c r="D31" s="17" t="str">
        <f t="shared" si="2"/>
        <v>Código de ética o similar emitido por el jerarca</v>
      </c>
      <c r="E31" s="7"/>
      <c r="F31" s="7"/>
      <c r="N31" s="70">
        <v>2</v>
      </c>
      <c r="O31" s="44" t="s">
        <v>857</v>
      </c>
      <c r="P31" s="44">
        <f>COUNTIF(C95:C96,"Si")</f>
        <v>2</v>
      </c>
      <c r="Q31" s="44"/>
      <c r="R31" s="44"/>
      <c r="S31" s="44"/>
      <c r="T31" s="75"/>
      <c r="U31" s="75">
        <f t="shared" ref="U31:U38" si="3">P31/N31*100</f>
        <v>100</v>
      </c>
      <c r="V31" s="75"/>
      <c r="W31" s="79"/>
      <c r="AA31" s="24" t="s">
        <v>583</v>
      </c>
      <c r="AG31" s="2"/>
      <c r="AH31" s="2"/>
    </row>
    <row r="32" spans="1:34" ht="25.5" x14ac:dyDescent="0.2">
      <c r="A32" s="12">
        <v>13</v>
      </c>
      <c r="B32" s="37" t="s">
        <v>396</v>
      </c>
      <c r="C32" s="15" t="str">
        <f>'Para-responder'!D46</f>
        <v>SI</v>
      </c>
      <c r="D32" s="1" t="str">
        <f t="shared" si="2"/>
        <v>Documentación de los mecanismos</v>
      </c>
      <c r="E32" s="7"/>
      <c r="F32" s="7"/>
      <c r="N32" s="80">
        <v>4</v>
      </c>
      <c r="O32" s="44" t="s">
        <v>858</v>
      </c>
      <c r="P32" s="44">
        <f>COUNTIF(C99:C102,"Si")</f>
        <v>1</v>
      </c>
      <c r="Q32" s="44"/>
      <c r="R32" s="44"/>
      <c r="S32" s="44"/>
      <c r="T32" s="75"/>
      <c r="U32" s="75">
        <f t="shared" si="3"/>
        <v>25</v>
      </c>
      <c r="V32" s="75"/>
      <c r="W32" s="79"/>
      <c r="AA32" s="24" t="s">
        <v>397</v>
      </c>
      <c r="AG32" s="2"/>
      <c r="AH32" s="2"/>
    </row>
    <row r="33" spans="1:34" x14ac:dyDescent="0.2">
      <c r="A33" s="12">
        <v>14</v>
      </c>
      <c r="B33" s="37" t="s">
        <v>398</v>
      </c>
      <c r="C33" s="15" t="str">
        <f>'Para-responder'!D47</f>
        <v>NO</v>
      </c>
      <c r="D33" s="1" t="str">
        <f t="shared" si="2"/>
        <v xml:space="preserve"> </v>
      </c>
      <c r="E33" s="7"/>
      <c r="F33" s="7"/>
      <c r="N33" s="80">
        <v>8</v>
      </c>
      <c r="O33" s="44" t="s">
        <v>859</v>
      </c>
      <c r="P33" s="44">
        <f>COUNTIF(C106:C116,"Si")</f>
        <v>3</v>
      </c>
      <c r="Q33" s="44"/>
      <c r="R33" s="44"/>
      <c r="S33" s="44"/>
      <c r="T33" s="75"/>
      <c r="U33" s="75">
        <f>P33/N33*100</f>
        <v>37.5</v>
      </c>
      <c r="V33" s="75"/>
      <c r="W33" s="79"/>
      <c r="AA33" s="24" t="s">
        <v>399</v>
      </c>
      <c r="AG33" s="2"/>
      <c r="AH33" s="2"/>
    </row>
    <row r="34" spans="1:34" ht="25.5" x14ac:dyDescent="0.2">
      <c r="A34" s="12">
        <v>15</v>
      </c>
      <c r="B34" s="37" t="s">
        <v>400</v>
      </c>
      <c r="C34" s="15" t="str">
        <f>'Para-responder'!D48</f>
        <v>NO</v>
      </c>
      <c r="D34" s="1" t="str">
        <f t="shared" si="2"/>
        <v xml:space="preserve"> </v>
      </c>
      <c r="E34" s="7"/>
      <c r="F34" s="7"/>
      <c r="N34" s="70">
        <v>3</v>
      </c>
      <c r="O34" s="44" t="s">
        <v>860</v>
      </c>
      <c r="P34" s="44">
        <f>COUNTIF(C119:C121,"Si")</f>
        <v>1</v>
      </c>
      <c r="Q34" s="44"/>
      <c r="R34" s="44"/>
      <c r="S34" s="44"/>
      <c r="T34" s="75"/>
      <c r="U34" s="75">
        <f t="shared" si="3"/>
        <v>33.333333333333329</v>
      </c>
      <c r="V34" s="75"/>
      <c r="W34" s="79"/>
      <c r="AA34" s="24" t="s">
        <v>401</v>
      </c>
      <c r="AG34" s="2"/>
      <c r="AH34" s="2"/>
    </row>
    <row r="35" spans="1:34" ht="38.25" x14ac:dyDescent="0.2">
      <c r="A35" s="12">
        <v>16</v>
      </c>
      <c r="B35" s="37" t="s">
        <v>402</v>
      </c>
      <c r="C35" s="15" t="str">
        <f>'Para-responder'!D49</f>
        <v>NO</v>
      </c>
      <c r="D35" s="1" t="str">
        <f t="shared" si="2"/>
        <v xml:space="preserve"> </v>
      </c>
      <c r="E35" s="7"/>
      <c r="F35" s="7"/>
      <c r="N35" s="70">
        <f>2-Q35</f>
        <v>2</v>
      </c>
      <c r="O35" s="44" t="s">
        <v>861</v>
      </c>
      <c r="P35" s="44">
        <f>COUNTIF(C124:C125,"Si")</f>
        <v>1</v>
      </c>
      <c r="Q35" s="44">
        <f>COUNTIF(C125,"NO APLICA")</f>
        <v>0</v>
      </c>
      <c r="R35" s="44"/>
      <c r="S35" s="44"/>
      <c r="T35" s="75"/>
      <c r="U35" s="75">
        <f t="shared" si="3"/>
        <v>50</v>
      </c>
      <c r="V35" s="75"/>
      <c r="W35" s="79"/>
      <c r="AA35" s="24" t="s">
        <v>403</v>
      </c>
      <c r="AG35" s="2"/>
      <c r="AH35" s="2"/>
    </row>
    <row r="36" spans="1:34" ht="25.5" x14ac:dyDescent="0.2">
      <c r="A36" s="7"/>
      <c r="B36" s="35" t="s">
        <v>811</v>
      </c>
      <c r="C36" s="36"/>
      <c r="D36" s="1"/>
      <c r="E36" s="7"/>
      <c r="F36" s="7"/>
      <c r="N36" s="70">
        <v>0</v>
      </c>
      <c r="O36" s="44" t="s">
        <v>862</v>
      </c>
      <c r="P36" s="44"/>
      <c r="Q36" s="44"/>
      <c r="R36" s="44"/>
      <c r="S36" s="44"/>
      <c r="T36" s="75"/>
      <c r="U36" s="75"/>
      <c r="V36" s="75"/>
      <c r="W36" s="79"/>
      <c r="AA36" s="24"/>
      <c r="AG36" s="2"/>
      <c r="AH36" s="2"/>
    </row>
    <row r="37" spans="1:34" ht="25.5" x14ac:dyDescent="0.2">
      <c r="A37" s="12">
        <v>17</v>
      </c>
      <c r="B37" s="37" t="s">
        <v>39</v>
      </c>
      <c r="C37" s="15" t="str">
        <f>'Para-responder'!D53</f>
        <v>NO</v>
      </c>
      <c r="D37" s="1" t="str">
        <f>IF(C37="SI",AA37," ")</f>
        <v xml:space="preserve"> </v>
      </c>
      <c r="E37" s="7"/>
      <c r="F37" s="7"/>
      <c r="N37" s="70">
        <v>6</v>
      </c>
      <c r="O37" s="44" t="s">
        <v>863</v>
      </c>
      <c r="P37" s="44">
        <f>COUNTIF(C140:C143,"Si")+COUNTIF(C128,"Si")+(COUNTIF(C130:C139,"Si")/10)</f>
        <v>5.3</v>
      </c>
      <c r="Q37" s="44"/>
      <c r="R37" s="44"/>
      <c r="S37" s="44"/>
      <c r="T37" s="75"/>
      <c r="U37" s="75">
        <f t="shared" si="3"/>
        <v>88.333333333333329</v>
      </c>
      <c r="V37" s="75"/>
      <c r="W37" s="79"/>
      <c r="AA37" s="24" t="s">
        <v>40</v>
      </c>
      <c r="AG37" s="2"/>
      <c r="AH37" s="2"/>
    </row>
    <row r="38" spans="1:34" ht="25.5" x14ac:dyDescent="0.2">
      <c r="A38" s="12">
        <v>18</v>
      </c>
      <c r="B38" s="37" t="s">
        <v>866</v>
      </c>
      <c r="C38" s="15" t="str">
        <f>'Para-responder'!D54</f>
        <v>NO</v>
      </c>
      <c r="D38" s="1" t="str">
        <f>IF(C38="SI",AA38," ")</f>
        <v xml:space="preserve"> </v>
      </c>
      <c r="E38" s="7"/>
      <c r="F38" s="7"/>
      <c r="N38" s="70">
        <v>2</v>
      </c>
      <c r="O38" s="44" t="s">
        <v>864</v>
      </c>
      <c r="P38" s="44">
        <f>COUNTIF(C146:C147,"Si")</f>
        <v>1</v>
      </c>
      <c r="Q38" s="44"/>
      <c r="R38" s="44"/>
      <c r="S38" s="44"/>
      <c r="T38" s="75"/>
      <c r="U38" s="75">
        <f t="shared" si="3"/>
        <v>50</v>
      </c>
      <c r="V38" s="75"/>
      <c r="W38" s="79"/>
      <c r="AA38" s="24" t="s">
        <v>41</v>
      </c>
      <c r="AG38" s="2"/>
      <c r="AH38" s="2"/>
    </row>
    <row r="39" spans="1:34" x14ac:dyDescent="0.2">
      <c r="A39" s="7"/>
      <c r="B39" s="38" t="s">
        <v>44</v>
      </c>
      <c r="C39" s="36"/>
      <c r="D39" s="1"/>
      <c r="E39" s="7"/>
      <c r="F39" s="7"/>
      <c r="N39" s="70"/>
      <c r="P39" s="71" t="s">
        <v>466</v>
      </c>
      <c r="Q39" s="71" t="s">
        <v>867</v>
      </c>
      <c r="R39" s="71" t="s">
        <v>844</v>
      </c>
      <c r="S39" s="71" t="s">
        <v>846</v>
      </c>
      <c r="T39" s="72" t="s">
        <v>849</v>
      </c>
      <c r="U39" s="72" t="s">
        <v>852</v>
      </c>
      <c r="V39" s="72" t="s">
        <v>853</v>
      </c>
      <c r="W39" s="73" t="s">
        <v>854</v>
      </c>
      <c r="AA39" s="1"/>
      <c r="AG39" s="2"/>
      <c r="AH39" s="2"/>
    </row>
    <row r="40" spans="1:34" ht="25.5" x14ac:dyDescent="0.2">
      <c r="A40" s="12">
        <v>19</v>
      </c>
      <c r="B40" s="37" t="s">
        <v>45</v>
      </c>
      <c r="C40" s="15" t="str">
        <f>'Para-responder'!D58</f>
        <v>NO</v>
      </c>
      <c r="D40" s="1" t="str">
        <f>IF(C40="SI",AA40," ")</f>
        <v xml:space="preserve"> </v>
      </c>
      <c r="E40" s="7"/>
      <c r="F40" s="7"/>
      <c r="N40" s="70"/>
      <c r="O40" s="71" t="s">
        <v>868</v>
      </c>
      <c r="P40" s="71"/>
      <c r="Q40" s="71"/>
      <c r="R40" s="71"/>
      <c r="S40" s="71"/>
      <c r="T40" s="72"/>
      <c r="U40" s="72"/>
      <c r="V40" s="72" t="e">
        <f>(U41+U47+U55+U53+U57+U65+U63)/7</f>
        <v>#DIV/0!</v>
      </c>
      <c r="W40" s="73" t="e">
        <f>V41*0.4</f>
        <v>#DIV/0!</v>
      </c>
      <c r="AA40" s="24" t="s">
        <v>46</v>
      </c>
      <c r="AG40" s="2"/>
      <c r="AH40" s="2"/>
    </row>
    <row r="41" spans="1:34" ht="25.5" x14ac:dyDescent="0.2">
      <c r="A41" s="12">
        <v>20</v>
      </c>
      <c r="B41" s="37" t="s">
        <v>654</v>
      </c>
      <c r="C41" s="15" t="e">
        <f>'Para-responder'!#REF!</f>
        <v>#REF!</v>
      </c>
      <c r="D41" s="1" t="e">
        <f>IF(C41="SI",AA41," ")</f>
        <v>#REF!</v>
      </c>
      <c r="E41" s="7"/>
      <c r="F41" s="7"/>
      <c r="N41" s="70"/>
      <c r="O41" s="81" t="s">
        <v>857</v>
      </c>
      <c r="P41" s="75"/>
      <c r="Q41" s="44"/>
      <c r="R41" s="44"/>
      <c r="S41" s="44"/>
      <c r="T41" s="75"/>
      <c r="U41" s="77" t="e">
        <f>(P42+Q42+SUM(R43:R46)+(SUM(S43:S46)/2))/(6-Q42)*100</f>
        <v>#DIV/0!</v>
      </c>
      <c r="V41" s="75" t="e">
        <f>IF(N47="NO APLICA",(U41+U55+U53+U57+U63)/5,(U41+U47+U55+U53+U57+U65+U63)/7)</f>
        <v>#DIV/0!</v>
      </c>
      <c r="W41" s="79"/>
      <c r="AA41" s="24" t="s">
        <v>655</v>
      </c>
      <c r="AG41" s="2"/>
      <c r="AH41" s="2"/>
    </row>
    <row r="42" spans="1:34" ht="25.5" x14ac:dyDescent="0.2">
      <c r="A42" s="12">
        <v>21</v>
      </c>
      <c r="B42" s="37" t="s">
        <v>656</v>
      </c>
      <c r="C42" s="15" t="e">
        <f>'Para-responder'!#REF!</f>
        <v>#REF!</v>
      </c>
      <c r="D42" s="1" t="e">
        <f>IF(C42="SI",AA42," ")</f>
        <v>#REF!</v>
      </c>
      <c r="E42" s="7"/>
      <c r="F42" s="7"/>
      <c r="N42" s="70">
        <f>2-Q42</f>
        <v>2</v>
      </c>
      <c r="O42" s="82" t="s">
        <v>869</v>
      </c>
      <c r="P42" s="44">
        <f>COUNTIF(C152:C153,"Si")</f>
        <v>0</v>
      </c>
      <c r="Q42" s="44">
        <f>COUNTIF(C153,"NO APLICA")</f>
        <v>0</v>
      </c>
      <c r="R42" s="44"/>
      <c r="S42" s="44"/>
      <c r="T42" s="75"/>
      <c r="U42" s="83"/>
      <c r="V42" s="75"/>
      <c r="W42" s="79"/>
      <c r="AA42" s="24" t="s">
        <v>657</v>
      </c>
      <c r="AG42" s="2"/>
      <c r="AH42" s="2"/>
    </row>
    <row r="43" spans="1:34" ht="25.5" x14ac:dyDescent="0.2">
      <c r="A43" s="12">
        <v>22</v>
      </c>
      <c r="B43" s="37" t="s">
        <v>813</v>
      </c>
      <c r="C43" s="15" t="e">
        <f>'Para-responder'!#REF!</f>
        <v>#REF!</v>
      </c>
      <c r="D43" s="1" t="e">
        <f>IF(C43="SI",AA43," ")</f>
        <v>#REF!</v>
      </c>
      <c r="E43" s="7"/>
      <c r="F43" s="7"/>
      <c r="N43" s="70">
        <v>1</v>
      </c>
      <c r="O43" s="82" t="s">
        <v>870</v>
      </c>
      <c r="P43" s="44"/>
      <c r="Q43" s="44"/>
      <c r="R43" s="84" t="e">
        <f>IF(C166="Alto",1,0)</f>
        <v>#DIV/0!</v>
      </c>
      <c r="S43" s="84" t="e">
        <f>IF(C166="Medio",1,0)</f>
        <v>#DIV/0!</v>
      </c>
      <c r="T43" s="77"/>
      <c r="U43" s="83"/>
      <c r="V43" s="75"/>
      <c r="W43" s="79"/>
      <c r="AA43" s="24" t="s">
        <v>814</v>
      </c>
      <c r="AG43" s="2"/>
      <c r="AH43" s="2"/>
    </row>
    <row r="44" spans="1:34" x14ac:dyDescent="0.2">
      <c r="A44" s="7"/>
      <c r="B44" s="38" t="s">
        <v>815</v>
      </c>
      <c r="C44" s="36"/>
      <c r="D44" s="1"/>
      <c r="E44" s="7"/>
      <c r="F44" s="7"/>
      <c r="N44" s="70"/>
      <c r="O44" s="85" t="s">
        <v>871</v>
      </c>
      <c r="P44" s="44"/>
      <c r="Q44" s="86" t="e">
        <f>C156</f>
        <v>#DIV/0!</v>
      </c>
      <c r="R44" s="87" t="e">
        <f>IF(Q44&gt;=0.85,1,0)</f>
        <v>#DIV/0!</v>
      </c>
      <c r="S44" s="87" t="e">
        <f>IF(AND(Q44&lt;0.85,Q44&gt;0.6),1,0)</f>
        <v>#DIV/0!</v>
      </c>
      <c r="T44" s="87" t="e">
        <f>IF(Q44&lt;=0.6,1,0)</f>
        <v>#DIV/0!</v>
      </c>
      <c r="U44" s="75"/>
      <c r="V44" s="75"/>
      <c r="W44" s="79"/>
      <c r="AA44" s="1"/>
      <c r="AG44" s="2"/>
      <c r="AH44" s="2"/>
    </row>
    <row r="45" spans="1:34" x14ac:dyDescent="0.2">
      <c r="A45" s="12">
        <v>23</v>
      </c>
      <c r="B45" s="37" t="s">
        <v>816</v>
      </c>
      <c r="C45" s="15" t="e">
        <f>'Para-responder'!#REF!</f>
        <v>#REF!</v>
      </c>
      <c r="D45" s="1" t="e">
        <f>IF(C45="SI",AA45," ")</f>
        <v>#REF!</v>
      </c>
      <c r="E45" s="7"/>
      <c r="F45" s="7"/>
      <c r="N45" s="70"/>
      <c r="O45" s="85" t="s">
        <v>872</v>
      </c>
      <c r="P45" s="44"/>
      <c r="Q45" s="86" t="e">
        <f>C162</f>
        <v>#DIV/0!</v>
      </c>
      <c r="R45" s="87" t="e">
        <f>IF(Q45&gt;=0.85,1,0)</f>
        <v>#DIV/0!</v>
      </c>
      <c r="S45" s="87" t="e">
        <f>IF(AND(Q45&lt;0.85,Q45&gt;0.6),1,0)</f>
        <v>#DIV/0!</v>
      </c>
      <c r="T45" s="87" t="e">
        <f>IF(Q45&lt;=0.6,1,0)</f>
        <v>#DIV/0!</v>
      </c>
      <c r="U45" s="75"/>
      <c r="V45" s="75"/>
      <c r="W45" s="79"/>
      <c r="AA45" s="24" t="s">
        <v>817</v>
      </c>
      <c r="AG45" s="2"/>
      <c r="AH45" s="2"/>
    </row>
    <row r="46" spans="1:34" x14ac:dyDescent="0.2">
      <c r="A46" s="7"/>
      <c r="B46" s="7"/>
      <c r="C46" s="15"/>
      <c r="D46" s="1"/>
      <c r="E46" s="7"/>
      <c r="F46" s="7"/>
      <c r="N46" s="70"/>
      <c r="O46" s="85" t="s">
        <v>169</v>
      </c>
      <c r="Q46" s="44">
        <f>C161</f>
        <v>0</v>
      </c>
      <c r="R46" s="87">
        <f>IF(Q46&gt;=80,1,0)</f>
        <v>0</v>
      </c>
      <c r="S46" s="87">
        <f>IF(AND(Q46&lt;80,Q46&gt;50),1,0)</f>
        <v>0</v>
      </c>
      <c r="T46" s="87">
        <f>IF(Q46&lt;=50,1,0)</f>
        <v>1</v>
      </c>
      <c r="U46" s="75"/>
      <c r="V46" s="75"/>
      <c r="W46" s="79"/>
      <c r="AA46" s="1"/>
    </row>
    <row r="47" spans="1:34" x14ac:dyDescent="0.2">
      <c r="A47" s="7"/>
      <c r="B47" s="19" t="s">
        <v>52</v>
      </c>
      <c r="C47" s="15"/>
      <c r="D47" s="1"/>
      <c r="E47" s="7"/>
      <c r="F47" s="7"/>
      <c r="N47" s="88" t="str">
        <f>'Para-responder'!D166</f>
        <v>DISPONIBLES</v>
      </c>
      <c r="O47" s="81" t="s">
        <v>858</v>
      </c>
      <c r="P47" s="44"/>
      <c r="Q47" s="89"/>
      <c r="R47" s="77"/>
      <c r="S47" s="87"/>
      <c r="T47" s="77"/>
      <c r="U47" s="90" t="e">
        <f>IF(N47="no disponibles",0,(SUM(R48:R52)+(SUM(S48:S52)/2))/5*100)</f>
        <v>#DIV/0!</v>
      </c>
      <c r="V47" s="75"/>
      <c r="W47" s="79"/>
      <c r="AA47" s="1"/>
    </row>
    <row r="48" spans="1:34" ht="25.5" x14ac:dyDescent="0.2">
      <c r="A48" s="12">
        <v>24</v>
      </c>
      <c r="B48" s="37" t="s">
        <v>53</v>
      </c>
      <c r="C48" s="15"/>
      <c r="D48" s="1"/>
      <c r="E48" s="7"/>
      <c r="F48" s="7"/>
      <c r="N48" s="70"/>
      <c r="O48" s="85" t="s">
        <v>873</v>
      </c>
      <c r="P48" s="44"/>
      <c r="Q48" s="91" t="e">
        <f>C172</f>
        <v>#DIV/0!</v>
      </c>
      <c r="R48" s="87" t="e">
        <f>IF(AND(Q48&lt;=2,Q48&gt;=1),1,0)</f>
        <v>#DIV/0!</v>
      </c>
      <c r="S48" s="87" t="e">
        <f>IF(OR(AND(Q48&lt;=2.1,2&lt;Q48),AND(0.9&lt;=Q48,Q48&lt;1)),1,0)</f>
        <v>#DIV/0!</v>
      </c>
      <c r="T48" s="87"/>
      <c r="U48" s="75"/>
      <c r="V48" s="75"/>
      <c r="W48" s="79"/>
    </row>
    <row r="49" spans="1:27" x14ac:dyDescent="0.2">
      <c r="A49" s="12"/>
      <c r="B49" s="41" t="s">
        <v>54</v>
      </c>
      <c r="C49" s="15" t="str">
        <f>'Para-responder'!D63</f>
        <v>SI</v>
      </c>
      <c r="D49" s="1" t="str">
        <f t="shared" ref="D49:D56" si="4">IF(C49="SI",AA49," ")</f>
        <v>Normativa interna sobre planificación de contratación administrativa</v>
      </c>
      <c r="E49" s="7"/>
      <c r="F49" s="7"/>
      <c r="N49" s="92"/>
      <c r="O49" s="93" t="s">
        <v>894</v>
      </c>
      <c r="P49" s="75"/>
      <c r="Q49" s="94">
        <f>4.74/100</f>
        <v>4.7400000000000005E-2</v>
      </c>
      <c r="R49" s="77"/>
      <c r="S49" s="77"/>
      <c r="T49" s="77"/>
      <c r="U49" s="75"/>
      <c r="V49" s="75"/>
      <c r="W49" s="79"/>
      <c r="AA49" s="24" t="s">
        <v>55</v>
      </c>
    </row>
    <row r="50" spans="1:27" ht="25.5" x14ac:dyDescent="0.2">
      <c r="A50" s="12"/>
      <c r="B50" s="41" t="s">
        <v>56</v>
      </c>
      <c r="C50" s="15" t="str">
        <f>'Para-responder'!D64</f>
        <v>SI</v>
      </c>
      <c r="D50" s="1" t="str">
        <f t="shared" si="4"/>
        <v>Normativa interna sobre ejecución de procedimientos de contratación administrativa</v>
      </c>
      <c r="E50" s="7"/>
      <c r="F50" s="7"/>
      <c r="N50" s="70"/>
      <c r="O50" s="85" t="s">
        <v>875</v>
      </c>
      <c r="P50" s="44"/>
      <c r="Q50" s="86" t="e">
        <f>C173</f>
        <v>#DIV/0!</v>
      </c>
      <c r="R50" s="87" t="e">
        <f>IF(Q50&gt;=0.85,1,0)</f>
        <v>#DIV/0!</v>
      </c>
      <c r="S50" s="87" t="e">
        <f>IF(AND((0.85&gt;Q50), (Q50&gt;0.6)),1,0)</f>
        <v>#DIV/0!</v>
      </c>
      <c r="T50" s="87" t="e">
        <f>IF(0.6&gt;=Q50,1,0)</f>
        <v>#DIV/0!</v>
      </c>
      <c r="U50" s="75"/>
      <c r="V50" s="75"/>
      <c r="W50" s="79"/>
      <c r="AA50" s="24" t="s">
        <v>57</v>
      </c>
    </row>
    <row r="51" spans="1:27" x14ac:dyDescent="0.2">
      <c r="A51" s="12"/>
      <c r="B51" s="41" t="s">
        <v>58</v>
      </c>
      <c r="C51" s="15" t="str">
        <f>'Para-responder'!D65</f>
        <v>SI</v>
      </c>
      <c r="D51" s="1" t="str">
        <f t="shared" si="4"/>
        <v>Nomativa interna sobre aprobación interna de contratos</v>
      </c>
      <c r="E51" s="7"/>
      <c r="F51" s="7"/>
      <c r="N51" s="70"/>
      <c r="O51" s="85" t="s">
        <v>876</v>
      </c>
      <c r="P51" s="44"/>
      <c r="Q51" s="95" t="e">
        <f>C174</f>
        <v>#DIV/0!</v>
      </c>
      <c r="R51" s="87" t="e">
        <f>IF(Q51&gt;=0.85,1,0)</f>
        <v>#DIV/0!</v>
      </c>
      <c r="S51" s="87" t="e">
        <f>IF(AND((0.85&gt;Q51), (Q51&gt;0.6)),1,0)</f>
        <v>#DIV/0!</v>
      </c>
      <c r="T51" s="87" t="e">
        <f>IF(0.6&gt;=Q51,1,0)</f>
        <v>#DIV/0!</v>
      </c>
      <c r="U51" s="75"/>
      <c r="V51" s="75"/>
      <c r="W51" s="79"/>
      <c r="AA51" s="24" t="s">
        <v>59</v>
      </c>
    </row>
    <row r="52" spans="1:27" x14ac:dyDescent="0.2">
      <c r="A52" s="12"/>
      <c r="B52" s="41" t="s">
        <v>60</v>
      </c>
      <c r="C52" s="15" t="str">
        <f>'Para-responder'!D66</f>
        <v>SI</v>
      </c>
      <c r="D52" s="1" t="str">
        <f t="shared" si="4"/>
        <v>Normativa interna sobre control de contratos</v>
      </c>
      <c r="E52" s="7"/>
      <c r="F52" s="7"/>
      <c r="N52" s="70"/>
      <c r="O52" s="85" t="s">
        <v>877</v>
      </c>
      <c r="P52" s="44"/>
      <c r="Q52" s="77" t="e">
        <f>C175</f>
        <v>#DIV/0!</v>
      </c>
      <c r="R52" s="87" t="e">
        <f>IF(B6="Sector Financiero",IF(Q52&gt;=0.85,1,0),IF(Q52&lt;=0.15,1,0))</f>
        <v>#DIV/0!</v>
      </c>
      <c r="S52" s="87" t="e">
        <f>IF(B9="Sector Financiero",IF(AND((0.85&gt;Q51), (Q51&gt;0.6)),1,0),IF(AND((0.15&lt;Q51), (Q51&lt;0.4)),1,0))</f>
        <v>#DIV/0!</v>
      </c>
      <c r="T52" s="87"/>
      <c r="U52" s="75"/>
      <c r="V52" s="75"/>
      <c r="W52" s="79"/>
      <c r="AA52" s="24" t="s">
        <v>61</v>
      </c>
    </row>
    <row r="53" spans="1:27" ht="25.5" x14ac:dyDescent="0.2">
      <c r="A53" s="12">
        <v>25</v>
      </c>
      <c r="B53" s="37" t="s">
        <v>62</v>
      </c>
      <c r="C53" s="15" t="str">
        <f>'Para-responder'!D70</f>
        <v>SI</v>
      </c>
      <c r="D53" s="1" t="str">
        <f t="shared" si="4"/>
        <v>Regulación interna sobre plazos máximos para las actividades del proceso de contratación administrativa</v>
      </c>
      <c r="E53" s="7"/>
      <c r="F53" s="7"/>
      <c r="N53" s="70"/>
      <c r="O53" s="81" t="s">
        <v>859</v>
      </c>
      <c r="P53" s="75"/>
      <c r="T53" s="77"/>
      <c r="U53" s="78">
        <f>(R54+(S54/2))*100</f>
        <v>100</v>
      </c>
      <c r="V53" s="75"/>
      <c r="W53" s="79"/>
      <c r="AA53" s="24" t="s">
        <v>63</v>
      </c>
    </row>
    <row r="54" spans="1:27" x14ac:dyDescent="0.2">
      <c r="A54" s="12">
        <v>26</v>
      </c>
      <c r="B54" s="37" t="s">
        <v>64</v>
      </c>
      <c r="C54" s="15" t="str">
        <f>'Para-responder'!D71</f>
        <v>NO APLICA</v>
      </c>
      <c r="D54" s="1" t="str">
        <f t="shared" si="4"/>
        <v xml:space="preserve"> </v>
      </c>
      <c r="E54" s="7"/>
      <c r="F54" s="7"/>
      <c r="N54" s="70"/>
      <c r="O54" s="96" t="s">
        <v>125</v>
      </c>
      <c r="P54" s="75"/>
      <c r="Q54" s="44" t="str">
        <f>C178</f>
        <v>NO APLICA</v>
      </c>
      <c r="R54" s="87">
        <f>IF(Q54&gt;=85,1,0)</f>
        <v>1</v>
      </c>
      <c r="S54" s="87">
        <f>IF(AND((85&gt;Q54), (Q54&gt;60)),1,0)</f>
        <v>0</v>
      </c>
      <c r="T54" s="77"/>
      <c r="U54" s="78"/>
      <c r="V54" s="75"/>
      <c r="W54" s="79"/>
      <c r="AA54" s="24" t="s">
        <v>65</v>
      </c>
    </row>
    <row r="55" spans="1:27" ht="25.5" x14ac:dyDescent="0.2">
      <c r="A55" s="12">
        <v>27</v>
      </c>
      <c r="B55" s="37" t="s">
        <v>66</v>
      </c>
      <c r="C55" s="15" t="str">
        <f>'Para-responder'!D72</f>
        <v>NO</v>
      </c>
      <c r="D55" s="1" t="str">
        <f t="shared" si="4"/>
        <v xml:space="preserve"> </v>
      </c>
      <c r="E55" s="7"/>
      <c r="F55" s="7"/>
      <c r="N55" s="70"/>
      <c r="O55" s="81" t="s">
        <v>860</v>
      </c>
      <c r="P55" s="44"/>
      <c r="T55" s="87"/>
      <c r="U55" s="97" t="e">
        <f>(R56+(S56/2))*100</f>
        <v>#DIV/0!</v>
      </c>
      <c r="V55" s="75"/>
      <c r="W55" s="79"/>
      <c r="AA55" s="24" t="s">
        <v>67</v>
      </c>
    </row>
    <row r="56" spans="1:27" ht="25.5" x14ac:dyDescent="0.2">
      <c r="A56" s="12">
        <v>28</v>
      </c>
      <c r="B56" s="37" t="s">
        <v>68</v>
      </c>
      <c r="C56" s="15" t="str">
        <f>'Para-responder'!D73</f>
        <v>NO</v>
      </c>
      <c r="D56" s="1" t="str">
        <f t="shared" si="4"/>
        <v xml:space="preserve"> </v>
      </c>
      <c r="E56" s="7"/>
      <c r="F56" s="7"/>
      <c r="N56" s="70"/>
      <c r="O56" s="96" t="s">
        <v>125</v>
      </c>
      <c r="P56" s="44"/>
      <c r="Q56" s="84" t="e">
        <f>C180</f>
        <v>#DIV/0!</v>
      </c>
      <c r="R56" s="87" t="e">
        <f>IF(AND(Q56&lt;=1.1,Q56&gt;=0.9),1,0)</f>
        <v>#DIV/0!</v>
      </c>
      <c r="S56" s="87" t="e">
        <f>IF(OR(AND(Q56&lt;=0.85,Q56&lt;0.9),AND(1&lt;Q56,Q56&lt;=1.15)),1,0)</f>
        <v>#DIV/0!</v>
      </c>
      <c r="T56" s="87"/>
      <c r="U56" s="97"/>
      <c r="V56" s="75"/>
      <c r="W56" s="79"/>
      <c r="AA56" s="24" t="s">
        <v>69</v>
      </c>
    </row>
    <row r="57" spans="1:27" x14ac:dyDescent="0.2">
      <c r="A57" s="7"/>
      <c r="B57" s="7"/>
      <c r="C57" s="15"/>
      <c r="D57" s="1"/>
      <c r="E57" s="7"/>
      <c r="F57" s="7"/>
      <c r="N57" s="92"/>
      <c r="O57" s="81" t="s">
        <v>861</v>
      </c>
      <c r="P57" s="75"/>
      <c r="Q57" s="84"/>
      <c r="R57" s="44"/>
      <c r="S57" s="44"/>
      <c r="T57" s="75"/>
      <c r="U57" s="77" t="e">
        <f>((P58+SUM(R59:R62)+(SUM(S59:S62)/2))/(N58+4))*100</f>
        <v>#DIV/0!</v>
      </c>
      <c r="V57" s="75"/>
      <c r="W57" s="79"/>
      <c r="AA57" s="1"/>
    </row>
    <row r="58" spans="1:27" x14ac:dyDescent="0.2">
      <c r="A58" s="7"/>
      <c r="B58" s="19" t="s">
        <v>618</v>
      </c>
      <c r="C58" s="15"/>
      <c r="D58" s="1"/>
      <c r="E58" s="7"/>
      <c r="F58" s="7"/>
      <c r="N58" s="70">
        <v>4</v>
      </c>
      <c r="O58" s="82" t="s">
        <v>869</v>
      </c>
      <c r="P58" s="44">
        <f>COUNTIF(C185:C188,"Si")</f>
        <v>1</v>
      </c>
      <c r="Q58" s="84"/>
      <c r="R58" s="44"/>
      <c r="S58" s="44"/>
      <c r="T58" s="75"/>
      <c r="U58" s="98"/>
      <c r="V58" s="75"/>
      <c r="W58" s="79"/>
      <c r="AA58" s="1"/>
    </row>
    <row r="59" spans="1:27" x14ac:dyDescent="0.2">
      <c r="A59" s="12">
        <v>29</v>
      </c>
      <c r="B59" s="31" t="s">
        <v>619</v>
      </c>
      <c r="C59" s="15"/>
      <c r="D59" s="1"/>
      <c r="E59" s="7"/>
      <c r="F59" s="7"/>
      <c r="N59" s="70"/>
      <c r="O59" s="82" t="s">
        <v>126</v>
      </c>
      <c r="P59" s="44"/>
      <c r="Q59" s="86" t="e">
        <f>C189</f>
        <v>#DIV/0!</v>
      </c>
      <c r="R59" s="99" t="e">
        <f>IF(Q59&gt;=0.85,1,0)</f>
        <v>#DIV/0!</v>
      </c>
      <c r="S59" s="99" t="e">
        <f>IF(AND(Q59&lt;0.85,Q59&gt;0.6),1,0)</f>
        <v>#DIV/0!</v>
      </c>
      <c r="T59" s="99"/>
      <c r="U59" s="75"/>
      <c r="V59" s="75"/>
      <c r="W59" s="79"/>
      <c r="AA59" s="1"/>
    </row>
    <row r="60" spans="1:27" x14ac:dyDescent="0.2">
      <c r="A60" s="7"/>
      <c r="B60" s="33" t="s">
        <v>620</v>
      </c>
      <c r="C60" s="15" t="str">
        <f>'Para-responder'!D80</f>
        <v>SI</v>
      </c>
      <c r="D60" s="1" t="str">
        <f>IF(C60="SI",AA60," ")</f>
        <v>Documentación de mecanismos o regulaciones sobre el particular</v>
      </c>
      <c r="E60" s="7"/>
      <c r="F60" s="7"/>
      <c r="N60" s="70"/>
      <c r="O60" s="82" t="s">
        <v>127</v>
      </c>
      <c r="P60" s="44"/>
      <c r="Q60" s="86" t="e">
        <f>C192</f>
        <v>#DIV/0!</v>
      </c>
      <c r="R60" s="99" t="e">
        <f>IF(Q60&lt;=0.15,1,0)</f>
        <v>#DIV/0!</v>
      </c>
      <c r="S60" s="99" t="e">
        <f>IF(AND(Q60&lt;0.4,Q60&gt;0.15),1,0)</f>
        <v>#DIV/0!</v>
      </c>
      <c r="T60" s="99"/>
      <c r="U60" s="75"/>
      <c r="V60" s="75"/>
      <c r="W60" s="79"/>
      <c r="AA60" s="24" t="s">
        <v>622</v>
      </c>
    </row>
    <row r="61" spans="1:27" ht="25.5" x14ac:dyDescent="0.2">
      <c r="A61" s="7"/>
      <c r="B61" s="33" t="s">
        <v>623</v>
      </c>
      <c r="C61" s="15" t="str">
        <f>'Para-responder'!D81</f>
        <v>NO</v>
      </c>
      <c r="D61" s="1" t="str">
        <f>IF(C61="SI",AA61," ")</f>
        <v xml:space="preserve"> </v>
      </c>
      <c r="E61" s="7"/>
      <c r="F61" s="7"/>
      <c r="N61" s="70"/>
      <c r="O61" s="82" t="s">
        <v>128</v>
      </c>
      <c r="P61" s="44"/>
      <c r="Q61" s="86" t="e">
        <f>C196</f>
        <v>#DIV/0!</v>
      </c>
      <c r="R61" s="99" t="e">
        <f>IF(Q61&gt;=0.85,1,0)</f>
        <v>#DIV/0!</v>
      </c>
      <c r="S61" s="99" t="e">
        <f>IF(AND(Q61&lt;0.85,Q61&gt;0.6),1,0)</f>
        <v>#DIV/0!</v>
      </c>
      <c r="T61" s="99"/>
      <c r="U61" s="75"/>
      <c r="V61" s="75"/>
      <c r="W61" s="79"/>
      <c r="AA61" s="42" t="s">
        <v>624</v>
      </c>
    </row>
    <row r="62" spans="1:27" x14ac:dyDescent="0.2">
      <c r="A62" s="12">
        <v>30</v>
      </c>
      <c r="B62" s="31" t="s">
        <v>625</v>
      </c>
      <c r="C62" s="15" t="str">
        <f>'Para-responder'!D82</f>
        <v>NO</v>
      </c>
      <c r="D62" s="1" t="str">
        <f>IF(C62="SI",AA62," ")</f>
        <v xml:space="preserve"> </v>
      </c>
      <c r="E62" s="7"/>
      <c r="F62" s="7"/>
      <c r="N62" s="70"/>
      <c r="O62" s="82" t="s">
        <v>129</v>
      </c>
      <c r="P62" s="44"/>
      <c r="Q62" s="86" t="e">
        <f>C199</f>
        <v>#DIV/0!</v>
      </c>
      <c r="R62" s="99" t="e">
        <f>IF(Q62&gt;=0.85,1,0)</f>
        <v>#DIV/0!</v>
      </c>
      <c r="S62" s="99" t="e">
        <f>IF(AND(Q62&lt;0.85,Q62&gt;0.6),1,0)</f>
        <v>#DIV/0!</v>
      </c>
      <c r="T62" s="99"/>
      <c r="U62" s="75"/>
      <c r="V62" s="75"/>
      <c r="W62" s="79"/>
      <c r="AA62" s="24" t="s">
        <v>626</v>
      </c>
    </row>
    <row r="63" spans="1:27" x14ac:dyDescent="0.2">
      <c r="A63" s="12">
        <v>31</v>
      </c>
      <c r="B63" s="31" t="s">
        <v>627</v>
      </c>
      <c r="C63" s="15" t="str">
        <f>'Para-responder'!D86</f>
        <v>SI</v>
      </c>
      <c r="D63" s="1" t="str">
        <f>IF(C63="SI",AA63," ")</f>
        <v>Presupuesto inicial vigente</v>
      </c>
      <c r="E63" s="7"/>
      <c r="F63" s="7"/>
      <c r="I63" s="7"/>
      <c r="J63" s="7"/>
      <c r="K63" s="7"/>
      <c r="L63" s="1"/>
      <c r="N63" s="70"/>
      <c r="O63" s="71" t="s">
        <v>863</v>
      </c>
      <c r="P63" s="44"/>
      <c r="R63" s="99"/>
      <c r="S63" s="99"/>
      <c r="T63" s="99"/>
      <c r="U63" s="75">
        <f>(R64+S64/2)*100</f>
        <v>0</v>
      </c>
      <c r="V63" s="75"/>
      <c r="W63" s="79"/>
      <c r="AA63" s="24" t="s">
        <v>628</v>
      </c>
    </row>
    <row r="64" spans="1:27" x14ac:dyDescent="0.2">
      <c r="A64" s="7"/>
      <c r="B64" s="43"/>
      <c r="C64" s="15"/>
      <c r="D64" s="1"/>
      <c r="E64" s="7"/>
      <c r="F64" s="7"/>
      <c r="G64" s="12"/>
      <c r="I64" s="7"/>
      <c r="J64" s="7"/>
      <c r="K64" s="7"/>
      <c r="L64" s="1"/>
      <c r="N64" s="70"/>
      <c r="O64" s="96" t="s">
        <v>125</v>
      </c>
      <c r="P64" s="44"/>
      <c r="Q64" s="84">
        <f>C205</f>
        <v>0</v>
      </c>
      <c r="R64" s="99">
        <f>IF(Q64&gt;=85,1,0)</f>
        <v>0</v>
      </c>
      <c r="S64" s="99">
        <f>IF(AND(Q64&lt;85,Q64&gt;60),1,0)</f>
        <v>0</v>
      </c>
      <c r="T64" s="99"/>
      <c r="U64" s="75"/>
      <c r="V64" s="75"/>
      <c r="W64" s="79"/>
      <c r="AA64" s="24"/>
    </row>
    <row r="65" spans="1:27" x14ac:dyDescent="0.2">
      <c r="A65" s="7"/>
      <c r="B65" s="19" t="s">
        <v>639</v>
      </c>
      <c r="C65" s="15"/>
      <c r="D65" s="1"/>
      <c r="E65" s="7"/>
      <c r="F65" s="7"/>
      <c r="G65" s="12"/>
      <c r="I65" s="7"/>
      <c r="J65" s="7"/>
      <c r="K65" s="7"/>
      <c r="L65" s="1"/>
      <c r="N65" s="70"/>
      <c r="O65" s="81" t="s">
        <v>864</v>
      </c>
      <c r="P65" s="44"/>
      <c r="Q65" s="84"/>
      <c r="R65" s="99"/>
      <c r="S65" s="99"/>
      <c r="T65" s="99"/>
      <c r="U65" s="77">
        <f>(R66+(S66/2))*100</f>
        <v>0</v>
      </c>
      <c r="V65" s="75"/>
      <c r="W65" s="79"/>
      <c r="AA65" s="1"/>
    </row>
    <row r="66" spans="1:27" x14ac:dyDescent="0.2">
      <c r="A66" s="12">
        <v>32</v>
      </c>
      <c r="B66" s="31" t="s">
        <v>640</v>
      </c>
      <c r="C66" s="15"/>
      <c r="D66" s="1"/>
      <c r="E66" s="43"/>
      <c r="F66" s="43"/>
      <c r="G66" s="12"/>
      <c r="I66" s="7"/>
      <c r="J66" s="7"/>
      <c r="K66" s="7"/>
      <c r="L66" s="1"/>
      <c r="N66" s="70"/>
      <c r="O66" s="82" t="s">
        <v>130</v>
      </c>
      <c r="P66" s="44"/>
      <c r="Q66" s="86">
        <f>C208</f>
        <v>2</v>
      </c>
      <c r="R66" s="87">
        <f>IF(Q66&lt;=(0.05/(0.05+Q67/8)),1,0)</f>
        <v>0</v>
      </c>
      <c r="S66" s="87">
        <f>IF(AND(Q66&gt;=(0.05/(0.05+Q67/8)),Q66&lt;=1),1,0)</f>
        <v>0</v>
      </c>
      <c r="T66" s="99"/>
      <c r="U66" s="75"/>
      <c r="V66" s="75"/>
      <c r="W66" s="79"/>
      <c r="AA66" s="43"/>
    </row>
    <row r="67" spans="1:27" ht="25.5" x14ac:dyDescent="0.2">
      <c r="A67" s="12"/>
      <c r="B67" s="31" t="s">
        <v>300</v>
      </c>
      <c r="C67" s="15" t="str">
        <f>'Para-responder'!D94</f>
        <v>NO</v>
      </c>
      <c r="D67" s="1" t="str">
        <f>IF(C67="SI",AA67," ")</f>
        <v xml:space="preserve"> </v>
      </c>
      <c r="E67" s="43"/>
      <c r="F67" s="43"/>
      <c r="G67" s="12"/>
      <c r="I67" s="7"/>
      <c r="J67" s="7"/>
      <c r="K67" s="7"/>
      <c r="L67" s="1"/>
      <c r="N67" s="70"/>
      <c r="O67" s="93" t="s">
        <v>874</v>
      </c>
      <c r="P67" s="75"/>
      <c r="Q67" s="94">
        <f>5.82/100</f>
        <v>5.8200000000000002E-2</v>
      </c>
      <c r="R67" s="99"/>
      <c r="S67" s="99"/>
      <c r="T67" s="99"/>
      <c r="U67" s="75"/>
      <c r="V67" s="75"/>
      <c r="W67" s="79"/>
      <c r="AA67" s="24" t="s">
        <v>301</v>
      </c>
    </row>
    <row r="68" spans="1:27" ht="25.5" x14ac:dyDescent="0.2">
      <c r="A68" s="12"/>
      <c r="B68" s="31" t="s">
        <v>879</v>
      </c>
      <c r="C68" s="15" t="str">
        <f>'Para-responder'!D95</f>
        <v>NO</v>
      </c>
      <c r="D68" s="1" t="str">
        <f>IF(C68="SI",AA68," ")</f>
        <v xml:space="preserve"> </v>
      </c>
      <c r="E68" s="43"/>
      <c r="F68" s="43"/>
      <c r="G68" s="43"/>
      <c r="H68" s="43"/>
      <c r="I68" s="43"/>
      <c r="J68" s="43"/>
      <c r="K68" s="43"/>
      <c r="L68" s="43"/>
      <c r="M68" s="43"/>
      <c r="N68" s="70"/>
      <c r="O68" s="81" t="s">
        <v>862</v>
      </c>
      <c r="P68" s="44"/>
      <c r="Q68" s="84">
        <f>C213</f>
        <v>0</v>
      </c>
      <c r="R68" s="44">
        <f>IF(Q68&gt;85,1,0)</f>
        <v>0</v>
      </c>
      <c r="S68" s="44">
        <f>IF(AND(Q68&lt;85,Q68&gt;60),1,0)</f>
        <v>0</v>
      </c>
      <c r="T68" s="75"/>
      <c r="U68" s="77"/>
      <c r="V68" s="75"/>
      <c r="W68" s="79"/>
      <c r="Y68" s="43"/>
      <c r="Z68" s="43"/>
      <c r="AA68" s="24" t="s">
        <v>302</v>
      </c>
    </row>
    <row r="69" spans="1:27" ht="26.25" thickBot="1" x14ac:dyDescent="0.25">
      <c r="A69" s="12"/>
      <c r="B69" s="31" t="s">
        <v>303</v>
      </c>
      <c r="C69" s="15" t="str">
        <f>'Para-responder'!D96</f>
        <v>NO</v>
      </c>
      <c r="D69" s="1" t="str">
        <f>IF(C69="SI",AA69," ")</f>
        <v xml:space="preserve"> </v>
      </c>
      <c r="E69" s="43"/>
      <c r="F69" s="43"/>
      <c r="G69" s="43"/>
      <c r="H69" s="43"/>
      <c r="I69" s="43"/>
      <c r="J69" s="43"/>
      <c r="K69" s="43"/>
      <c r="L69" s="43"/>
      <c r="M69" s="43"/>
      <c r="N69" s="100"/>
      <c r="O69" s="101"/>
      <c r="P69" s="102"/>
      <c r="Q69" s="103"/>
      <c r="R69" s="102"/>
      <c r="S69" s="102"/>
      <c r="T69" s="104"/>
      <c r="U69" s="104"/>
      <c r="V69" s="104"/>
      <c r="W69" s="105"/>
      <c r="Y69" s="43"/>
      <c r="Z69" s="43"/>
      <c r="AA69" s="24" t="s">
        <v>304</v>
      </c>
    </row>
    <row r="70" spans="1:27" x14ac:dyDescent="0.2">
      <c r="A70" s="12">
        <v>33</v>
      </c>
      <c r="B70" s="31" t="s">
        <v>305</v>
      </c>
      <c r="C70" s="15"/>
      <c r="D70" s="1"/>
      <c r="E70" s="43"/>
      <c r="F70" s="43"/>
      <c r="G70" s="43"/>
      <c r="H70" s="43"/>
      <c r="I70" s="43"/>
      <c r="J70" s="43"/>
      <c r="K70" s="43"/>
      <c r="L70" s="43"/>
      <c r="M70" s="43"/>
      <c r="X70" s="43"/>
      <c r="Y70" s="43"/>
      <c r="Z70" s="43"/>
      <c r="AA70" s="24"/>
    </row>
    <row r="71" spans="1:27" x14ac:dyDescent="0.2">
      <c r="A71" s="12"/>
      <c r="B71" s="31" t="s">
        <v>306</v>
      </c>
      <c r="C71" s="15" t="str">
        <f>'Para-responder'!D101</f>
        <v>NO</v>
      </c>
      <c r="D71" s="1" t="str">
        <f>IF(C71="SI",AA74," ")</f>
        <v xml:space="preserve"> </v>
      </c>
      <c r="E71" s="43"/>
      <c r="F71" s="43"/>
      <c r="G71" s="43"/>
      <c r="H71" s="43"/>
      <c r="I71" s="43"/>
      <c r="J71" s="43"/>
      <c r="K71" s="43"/>
      <c r="L71" s="43"/>
      <c r="M71" s="43"/>
      <c r="O71" s="106"/>
      <c r="P71" s="107" t="s">
        <v>880</v>
      </c>
      <c r="X71" s="43"/>
      <c r="Y71" s="43"/>
      <c r="Z71" s="43"/>
      <c r="AA71" s="24" t="s">
        <v>307</v>
      </c>
    </row>
    <row r="72" spans="1:27" x14ac:dyDescent="0.2">
      <c r="A72" s="12"/>
      <c r="B72" s="31" t="s">
        <v>308</v>
      </c>
      <c r="C72" s="15" t="str">
        <f>'Para-responder'!D102</f>
        <v>NO</v>
      </c>
      <c r="D72" s="1" t="str">
        <f>IF(C72="SI",AA75," ")</f>
        <v xml:space="preserve"> </v>
      </c>
      <c r="E72" s="43"/>
      <c r="F72" s="7"/>
      <c r="G72" s="43"/>
      <c r="H72" s="43"/>
      <c r="I72" s="43"/>
      <c r="J72" s="43"/>
      <c r="K72" s="43"/>
      <c r="L72" s="43"/>
      <c r="M72" s="43"/>
      <c r="O72" s="44" t="s">
        <v>857</v>
      </c>
      <c r="P72" s="108" t="e">
        <f>U21*0.2+U31*0.4+U41*0.4</f>
        <v>#DIV/0!</v>
      </c>
      <c r="X72" s="43"/>
      <c r="Y72" s="43"/>
      <c r="Z72" s="43"/>
      <c r="AA72" s="24" t="s">
        <v>309</v>
      </c>
    </row>
    <row r="73" spans="1:27" ht="38.25" x14ac:dyDescent="0.2">
      <c r="A73" s="12">
        <v>34</v>
      </c>
      <c r="B73" s="31" t="s">
        <v>310</v>
      </c>
      <c r="C73" s="15" t="str">
        <f>'Para-responder'!D103</f>
        <v>NO</v>
      </c>
      <c r="D73" s="1" t="str">
        <f>IF(C73="SI",AA76," ")</f>
        <v xml:space="preserve"> </v>
      </c>
      <c r="E73" s="7"/>
      <c r="F73" s="7"/>
      <c r="G73" s="43"/>
      <c r="H73" s="43"/>
      <c r="I73" s="43"/>
      <c r="J73" s="43"/>
      <c r="K73" s="43"/>
      <c r="L73" s="43"/>
      <c r="M73" s="43"/>
      <c r="O73" s="44" t="s">
        <v>858</v>
      </c>
      <c r="P73" s="108" t="e">
        <f>U22*0.2+U32*0.4+U47*0.4</f>
        <v>#DIV/0!</v>
      </c>
      <c r="X73" s="43"/>
      <c r="Y73" s="43"/>
      <c r="Z73" s="43"/>
      <c r="AA73" s="24" t="s">
        <v>311</v>
      </c>
    </row>
    <row r="74" spans="1:27" ht="42" customHeight="1" x14ac:dyDescent="0.2">
      <c r="A74" s="12">
        <v>35</v>
      </c>
      <c r="B74" s="31" t="s">
        <v>312</v>
      </c>
      <c r="C74" s="15" t="str">
        <f>'Para-responder'!D104</f>
        <v>NO</v>
      </c>
      <c r="D74" s="1" t="str">
        <f>IF(C74="SI",AA77," ")</f>
        <v xml:space="preserve"> </v>
      </c>
      <c r="E74" s="7"/>
      <c r="F74" s="7"/>
      <c r="G74" s="12"/>
      <c r="I74" s="7"/>
      <c r="J74" s="7"/>
      <c r="K74" s="7"/>
      <c r="L74" s="1"/>
      <c r="O74" s="44" t="s">
        <v>859</v>
      </c>
      <c r="P74" s="108">
        <f>U23*0.2+U33*0.4+U53*0.4</f>
        <v>59.615384615384613</v>
      </c>
      <c r="X74" s="43"/>
      <c r="AA74" s="24" t="s">
        <v>313</v>
      </c>
    </row>
    <row r="75" spans="1:27" ht="25.5" x14ac:dyDescent="0.2">
      <c r="A75" s="12">
        <v>36</v>
      </c>
      <c r="B75" s="37" t="s">
        <v>314</v>
      </c>
      <c r="C75" s="15"/>
      <c r="D75" s="1"/>
      <c r="E75" s="7"/>
      <c r="F75" s="7"/>
      <c r="G75" s="12"/>
      <c r="I75" s="7"/>
      <c r="J75" s="7"/>
      <c r="K75" s="7"/>
      <c r="L75" s="1"/>
      <c r="O75" s="44" t="s">
        <v>860</v>
      </c>
      <c r="P75" s="109" t="e">
        <f>U24*0.2+U34*0.4+U55*0.4</f>
        <v>#DIV/0!</v>
      </c>
      <c r="X75" s="43"/>
      <c r="AA75" s="24"/>
    </row>
    <row r="76" spans="1:27" x14ac:dyDescent="0.2">
      <c r="A76" s="7"/>
      <c r="B76" s="31" t="s">
        <v>881</v>
      </c>
      <c r="C76" s="15" t="str">
        <f>'Para-responder'!D106</f>
        <v>NO</v>
      </c>
      <c r="D76" s="1" t="str">
        <f>IF(C76="SI",AA76," ")</f>
        <v xml:space="preserve"> </v>
      </c>
      <c r="E76" s="7"/>
      <c r="F76" s="7"/>
      <c r="G76" s="12"/>
      <c r="I76" s="7"/>
      <c r="J76" s="7"/>
      <c r="K76" s="7"/>
      <c r="L76" s="1"/>
      <c r="O76" s="44" t="s">
        <v>861</v>
      </c>
      <c r="P76" s="108" t="e">
        <f>U25*0.2+U35*0.4+U57*0.4</f>
        <v>#DIV/0!</v>
      </c>
      <c r="AA76" s="24" t="s">
        <v>315</v>
      </c>
    </row>
    <row r="77" spans="1:27" ht="25.5" x14ac:dyDescent="0.2">
      <c r="A77" s="7"/>
      <c r="B77" s="31" t="s">
        <v>882</v>
      </c>
      <c r="C77" s="15" t="str">
        <f>'Para-responder'!D107</f>
        <v>NO</v>
      </c>
      <c r="D77" s="1" t="str">
        <f>IF(C77="SI",AA77," ")</f>
        <v xml:space="preserve"> </v>
      </c>
      <c r="E77" s="7"/>
      <c r="F77" s="7"/>
      <c r="G77" s="12"/>
      <c r="I77" s="7"/>
      <c r="J77" s="7"/>
      <c r="K77" s="7"/>
      <c r="L77" s="1"/>
      <c r="O77" s="44" t="s">
        <v>862</v>
      </c>
      <c r="P77" s="110">
        <f>U26*0.5+U68*0.5</f>
        <v>0</v>
      </c>
      <c r="AA77" s="24" t="s">
        <v>316</v>
      </c>
    </row>
    <row r="78" spans="1:27" x14ac:dyDescent="0.2">
      <c r="A78" s="7"/>
      <c r="B78" s="31" t="s">
        <v>883</v>
      </c>
      <c r="C78" s="15" t="str">
        <f>'Para-responder'!D108</f>
        <v>NO</v>
      </c>
      <c r="D78" s="1" t="str">
        <f>IF(C78="SI",AA78," ")</f>
        <v xml:space="preserve"> </v>
      </c>
      <c r="E78" s="7"/>
      <c r="F78" s="7"/>
      <c r="G78" s="12"/>
      <c r="I78" s="7"/>
      <c r="J78" s="7"/>
      <c r="K78" s="7"/>
      <c r="L78" s="1"/>
      <c r="O78" s="44" t="s">
        <v>863</v>
      </c>
      <c r="P78" s="110">
        <f>U27*0.4+U37*0.6</f>
        <v>93</v>
      </c>
      <c r="AA78" s="24" t="s">
        <v>315</v>
      </c>
    </row>
    <row r="79" spans="1:27" ht="15.75" thickBot="1" x14ac:dyDescent="0.25">
      <c r="A79" s="7"/>
      <c r="B79" s="26"/>
      <c r="C79" s="15"/>
      <c r="D79" s="1"/>
      <c r="E79" s="7"/>
      <c r="F79" s="7"/>
      <c r="G79" s="12"/>
      <c r="I79" s="7"/>
      <c r="J79" s="7"/>
      <c r="K79" s="7"/>
      <c r="L79" s="1"/>
      <c r="N79" s="43"/>
      <c r="O79" s="111" t="s">
        <v>864</v>
      </c>
      <c r="P79" s="112">
        <f>U28*0.2+U38*0.4+U65*0.4</f>
        <v>40</v>
      </c>
      <c r="Q79" s="43"/>
      <c r="R79" s="43"/>
      <c r="S79" s="43"/>
      <c r="T79" s="43"/>
      <c r="U79" s="43"/>
      <c r="V79" s="43"/>
      <c r="W79" s="43"/>
      <c r="AA79" s="1"/>
    </row>
    <row r="80" spans="1:27" ht="15.75" thickTop="1" x14ac:dyDescent="0.2">
      <c r="A80" s="7"/>
      <c r="B80" s="19" t="s">
        <v>812</v>
      </c>
      <c r="C80" s="15"/>
      <c r="D80" s="1"/>
      <c r="E80" s="7"/>
      <c r="F80" s="7"/>
      <c r="G80" s="12"/>
      <c r="I80" s="7"/>
      <c r="J80" s="7"/>
      <c r="K80" s="7"/>
      <c r="L80" s="1"/>
      <c r="N80" s="43"/>
      <c r="O80" s="43"/>
      <c r="P80" s="113" t="e">
        <f>AVERAGE(P72:P79)</f>
        <v>#DIV/0!</v>
      </c>
      <c r="Q80" s="43"/>
      <c r="R80" s="43"/>
      <c r="S80" s="43"/>
      <c r="T80" s="43"/>
      <c r="U80" s="43"/>
      <c r="V80" s="43"/>
      <c r="W80" s="43"/>
      <c r="AA80" s="1"/>
    </row>
    <row r="81" spans="1:27" ht="25.5" x14ac:dyDescent="0.2">
      <c r="A81" s="12">
        <v>37</v>
      </c>
      <c r="B81" s="37" t="s">
        <v>653</v>
      </c>
      <c r="C81" s="15" t="str">
        <f>'Para-responder'!D111</f>
        <v>SI</v>
      </c>
      <c r="D81" s="1" t="str">
        <f>IF(C81="SI",AA81," ")</f>
        <v>Regulaciones institucionales para la atención de quejas y denuncias.</v>
      </c>
      <c r="E81" s="7"/>
      <c r="F81" s="7"/>
      <c r="G81" s="12"/>
      <c r="I81" s="7"/>
      <c r="J81" s="7"/>
      <c r="K81" s="7"/>
      <c r="L81" s="1"/>
      <c r="N81" s="43"/>
      <c r="O81" s="43"/>
      <c r="P81" s="43"/>
      <c r="Q81" s="43"/>
      <c r="R81" s="43"/>
      <c r="S81" s="43"/>
      <c r="T81" s="43"/>
      <c r="U81" s="43"/>
      <c r="V81" s="43"/>
      <c r="W81" s="43"/>
      <c r="AA81" s="30" t="s">
        <v>428</v>
      </c>
    </row>
    <row r="82" spans="1:27" ht="25.5" x14ac:dyDescent="0.2">
      <c r="A82" s="12">
        <v>38</v>
      </c>
      <c r="B82" s="37" t="s">
        <v>429</v>
      </c>
      <c r="C82" s="15" t="str">
        <f>'Para-responder'!D112</f>
        <v>SI</v>
      </c>
      <c r="D82" s="1" t="str">
        <f>IF(C82="SI",AA82," ")</f>
        <v>Regulaciones institucionales sobre plazos para atención de gestiones</v>
      </c>
      <c r="E82" s="7"/>
      <c r="F82" s="7"/>
      <c r="G82" s="12"/>
      <c r="I82" s="7"/>
      <c r="J82" s="7"/>
      <c r="K82" s="7"/>
      <c r="L82" s="1"/>
      <c r="N82" s="43"/>
      <c r="O82" s="43"/>
      <c r="P82" s="43"/>
      <c r="Q82" s="43"/>
      <c r="R82" s="43"/>
      <c r="S82" s="43"/>
      <c r="T82" s="43"/>
      <c r="U82" s="43"/>
      <c r="V82" s="43"/>
      <c r="W82" s="43"/>
      <c r="AA82" s="24" t="s">
        <v>430</v>
      </c>
    </row>
    <row r="83" spans="1:27" ht="25.5" x14ac:dyDescent="0.2">
      <c r="A83" s="12">
        <v>39</v>
      </c>
      <c r="B83" s="37" t="s">
        <v>431</v>
      </c>
      <c r="C83" s="15" t="str">
        <f>'Para-responder'!D113</f>
        <v>SI</v>
      </c>
      <c r="D83" s="1" t="str">
        <f>IF(C83="SI",AA83," ")</f>
        <v>Documento que dispone la creación de la contraloría de servicios o determina sus funciones</v>
      </c>
      <c r="E83" s="7"/>
      <c r="F83" s="7"/>
      <c r="G83" s="12"/>
      <c r="I83" s="7"/>
      <c r="J83" s="7"/>
      <c r="K83" s="7"/>
      <c r="L83" s="1"/>
      <c r="N83" s="43"/>
      <c r="O83" s="44"/>
      <c r="P83" s="45"/>
      <c r="Q83" s="43"/>
      <c r="R83" s="43"/>
      <c r="S83" s="43"/>
      <c r="T83" s="43"/>
      <c r="U83" s="43"/>
      <c r="V83" s="43"/>
      <c r="W83" s="43"/>
      <c r="AA83" s="24" t="s">
        <v>432</v>
      </c>
    </row>
    <row r="84" spans="1:27" x14ac:dyDescent="0.2">
      <c r="A84" s="12">
        <v>40</v>
      </c>
      <c r="B84" s="37" t="s">
        <v>884</v>
      </c>
      <c r="C84" s="15" t="str">
        <f>'Para-responder'!D114</f>
        <v>SI</v>
      </c>
      <c r="D84" s="1" t="str">
        <f>IF(C84="SI",AA84," ")</f>
        <v>Instrumento utilizado para medir la gestión de la Contraloría de Servicios.</v>
      </c>
      <c r="E84" s="24"/>
      <c r="F84" s="7"/>
      <c r="G84" s="12"/>
      <c r="H84" s="7"/>
      <c r="I84" s="7"/>
      <c r="J84" s="7"/>
      <c r="K84" s="7"/>
      <c r="L84" s="1"/>
      <c r="N84" s="43"/>
      <c r="O84" s="44"/>
      <c r="P84" s="45"/>
      <c r="Q84" s="43"/>
      <c r="R84" s="43"/>
      <c r="S84" s="43"/>
      <c r="T84" s="43"/>
      <c r="U84" s="43"/>
      <c r="V84" s="43"/>
      <c r="W84" s="43"/>
      <c r="AA84" s="24" t="s">
        <v>433</v>
      </c>
    </row>
    <row r="85" spans="1:27" x14ac:dyDescent="0.2">
      <c r="A85" s="12"/>
      <c r="B85" s="26"/>
      <c r="C85" s="15"/>
      <c r="D85" s="1"/>
      <c r="E85" s="7"/>
      <c r="F85" s="7"/>
      <c r="G85" s="12"/>
      <c r="H85" s="7"/>
      <c r="I85" s="7"/>
      <c r="J85" s="7"/>
      <c r="K85" s="7"/>
      <c r="L85" s="1"/>
      <c r="AA85" s="1"/>
    </row>
    <row r="86" spans="1:27" x14ac:dyDescent="0.2">
      <c r="A86" s="7"/>
      <c r="B86" s="19" t="s">
        <v>153</v>
      </c>
      <c r="C86" s="15"/>
      <c r="D86" s="1"/>
      <c r="E86" s="7"/>
      <c r="F86" s="7"/>
      <c r="G86" s="12"/>
      <c r="H86" s="7"/>
      <c r="I86" s="7"/>
      <c r="J86" s="7"/>
      <c r="K86" s="7"/>
      <c r="L86" s="1"/>
      <c r="AA86" s="24"/>
    </row>
    <row r="87" spans="1:27" x14ac:dyDescent="0.2">
      <c r="A87" s="12"/>
      <c r="B87" s="47"/>
      <c r="C87" s="23"/>
      <c r="D87" s="17"/>
      <c r="E87" s="7"/>
      <c r="F87" s="7"/>
      <c r="G87" s="12"/>
      <c r="H87" s="7"/>
      <c r="I87" s="7"/>
      <c r="J87" s="7"/>
      <c r="K87" s="7"/>
      <c r="L87" s="1"/>
      <c r="AA87" s="48" t="s">
        <v>885</v>
      </c>
    </row>
    <row r="88" spans="1:27" x14ac:dyDescent="0.2">
      <c r="A88" s="12">
        <v>42</v>
      </c>
      <c r="B88" s="47" t="s">
        <v>154</v>
      </c>
      <c r="C88" s="23" t="str">
        <f>'Para-responder'!D126</f>
        <v>SI</v>
      </c>
      <c r="D88" s="1" t="str">
        <f>IF(C88="SI",AA88," ")</f>
        <v>Mostrar procedimientos</v>
      </c>
      <c r="E88" s="7"/>
      <c r="F88" s="7"/>
      <c r="G88" s="12"/>
      <c r="H88" s="7"/>
      <c r="I88" s="7"/>
      <c r="J88" s="7"/>
      <c r="K88" s="7"/>
      <c r="L88" s="1"/>
      <c r="AA88" s="48" t="s">
        <v>886</v>
      </c>
    </row>
    <row r="89" spans="1:27" x14ac:dyDescent="0.2">
      <c r="A89" s="12">
        <v>43</v>
      </c>
      <c r="B89" s="47" t="s">
        <v>155</v>
      </c>
      <c r="C89" s="23" t="str">
        <f>'Para-responder'!D127</f>
        <v>SI</v>
      </c>
      <c r="D89" s="1" t="str">
        <f>IF(C89="SI",AA89," ")</f>
        <v>Manual de inducción</v>
      </c>
      <c r="E89" s="7"/>
      <c r="F89" s="7"/>
      <c r="G89" s="12"/>
      <c r="H89" s="7"/>
      <c r="I89" s="7"/>
      <c r="J89" s="7"/>
      <c r="K89" s="7"/>
      <c r="L89" s="1"/>
      <c r="AA89" s="48" t="s">
        <v>156</v>
      </c>
    </row>
    <row r="90" spans="1:27" ht="38.25" x14ac:dyDescent="0.2">
      <c r="A90" s="12">
        <v>44</v>
      </c>
      <c r="B90" s="49" t="s">
        <v>157</v>
      </c>
      <c r="C90" s="23" t="str">
        <f>'Para-responder'!D128</f>
        <v>SI</v>
      </c>
      <c r="D90" s="1" t="str">
        <f>IF(C90="SI",AA90," ")</f>
        <v>Normativa interna para el reclutamiento, la selección y promoción del personal</v>
      </c>
      <c r="E90" s="7"/>
      <c r="F90" s="7"/>
      <c r="G90" s="12"/>
      <c r="H90" s="7"/>
      <c r="I90" s="7"/>
      <c r="J90" s="7"/>
      <c r="K90" s="7"/>
      <c r="L90" s="1"/>
      <c r="AA90" s="48" t="s">
        <v>158</v>
      </c>
    </row>
    <row r="91" spans="1:27" x14ac:dyDescent="0.2">
      <c r="A91" s="7"/>
      <c r="B91" s="49"/>
      <c r="C91" s="15"/>
      <c r="D91" s="1"/>
      <c r="E91" s="7"/>
      <c r="F91" s="7"/>
      <c r="G91" s="12"/>
      <c r="H91" s="7"/>
      <c r="I91" s="7"/>
      <c r="J91" s="7"/>
      <c r="K91" s="7"/>
      <c r="L91" s="1"/>
      <c r="AA91" s="1"/>
    </row>
    <row r="92" spans="1:27" x14ac:dyDescent="0.2">
      <c r="A92" s="60"/>
      <c r="B92" s="60" t="s">
        <v>887</v>
      </c>
      <c r="C92" s="60"/>
      <c r="D92" s="1"/>
      <c r="E92" s="7"/>
      <c r="F92" s="7"/>
      <c r="G92" s="12"/>
      <c r="H92" s="7"/>
      <c r="I92" s="7"/>
      <c r="J92" s="7"/>
      <c r="K92" s="7"/>
      <c r="L92" s="1"/>
      <c r="AA92" s="1"/>
    </row>
    <row r="93" spans="1:27" ht="15" customHeight="1" x14ac:dyDescent="0.2">
      <c r="A93" s="7"/>
      <c r="B93" s="7"/>
      <c r="C93" s="15"/>
      <c r="D93" s="1"/>
      <c r="E93" s="7"/>
      <c r="F93" s="7"/>
      <c r="G93" s="12"/>
      <c r="H93" s="7"/>
      <c r="I93" s="7"/>
      <c r="J93" s="7"/>
      <c r="K93" s="7"/>
      <c r="L93" s="1"/>
      <c r="AA93" s="1"/>
    </row>
    <row r="94" spans="1:27" x14ac:dyDescent="0.2">
      <c r="A94" s="7"/>
      <c r="B94" s="19" t="s">
        <v>463</v>
      </c>
      <c r="C94" s="15"/>
      <c r="D94" s="1"/>
      <c r="E94" s="7"/>
      <c r="F94" s="7"/>
      <c r="G94" s="12"/>
      <c r="H94" s="7"/>
      <c r="I94" s="7"/>
      <c r="J94" s="7"/>
      <c r="K94" s="7"/>
      <c r="L94" s="1"/>
      <c r="AA94" s="1"/>
    </row>
    <row r="95" spans="1:27" ht="25.5" x14ac:dyDescent="0.2">
      <c r="A95" s="12">
        <v>45</v>
      </c>
      <c r="B95" s="26" t="s">
        <v>476</v>
      </c>
      <c r="C95" s="15" t="str">
        <f>'Para-responder'!D24</f>
        <v>SI</v>
      </c>
      <c r="D95" s="1" t="str">
        <f>IF(C95="SI",AA95," ")</f>
        <v>Memorado o comunicados respectivos</v>
      </c>
      <c r="E95" s="7"/>
      <c r="F95" s="7"/>
      <c r="G95" s="12"/>
      <c r="H95" s="7"/>
      <c r="I95" s="7"/>
      <c r="J95" s="7"/>
      <c r="K95" s="7"/>
      <c r="L95" s="1"/>
      <c r="AA95" s="24" t="s">
        <v>477</v>
      </c>
    </row>
    <row r="96" spans="1:27" ht="25.5" x14ac:dyDescent="0.2">
      <c r="A96" s="12">
        <v>46</v>
      </c>
      <c r="B96" s="26" t="s">
        <v>478</v>
      </c>
      <c r="C96" s="15" t="str">
        <f>'Para-responder'!D25</f>
        <v>SI</v>
      </c>
      <c r="D96" s="1" t="str">
        <f>IF(C96="SI",AA96," ")</f>
        <v>Comprobante de capacitación o de asistencia a la misma</v>
      </c>
      <c r="E96" s="7"/>
      <c r="F96" s="7"/>
      <c r="G96" s="12"/>
      <c r="H96" s="7"/>
      <c r="I96" s="7"/>
      <c r="J96" s="7"/>
      <c r="K96" s="7"/>
      <c r="L96" s="1"/>
      <c r="AA96" s="24" t="s">
        <v>479</v>
      </c>
    </row>
    <row r="97" spans="1:27" x14ac:dyDescent="0.2">
      <c r="A97" s="12"/>
      <c r="B97" s="26"/>
      <c r="C97" s="15"/>
      <c r="D97" s="1"/>
      <c r="E97" s="7"/>
      <c r="F97" s="7"/>
      <c r="G97" s="12"/>
      <c r="H97" s="7"/>
      <c r="I97" s="7"/>
      <c r="J97" s="7"/>
      <c r="K97" s="7"/>
      <c r="L97" s="1"/>
      <c r="AA97" s="24"/>
    </row>
    <row r="98" spans="1:27" x14ac:dyDescent="0.2">
      <c r="A98" s="7"/>
      <c r="B98" s="19" t="s">
        <v>888</v>
      </c>
      <c r="C98" s="15"/>
      <c r="D98" s="1"/>
      <c r="E98" s="7"/>
      <c r="F98" s="7"/>
      <c r="G98" s="12"/>
      <c r="H98" s="7"/>
      <c r="I98" s="7"/>
      <c r="J98" s="7"/>
      <c r="K98" s="7"/>
      <c r="L98" s="1"/>
      <c r="AA98" s="1"/>
    </row>
    <row r="99" spans="1:27" ht="25.5" x14ac:dyDescent="0.2">
      <c r="A99" s="12">
        <v>47</v>
      </c>
      <c r="B99" s="26" t="s">
        <v>889</v>
      </c>
      <c r="C99" s="15" t="str">
        <f>'Para-responder'!D38</f>
        <v>NO</v>
      </c>
      <c r="D99" s="1" t="str">
        <f>IF(C99="SI",AA99," ")</f>
        <v xml:space="preserve"> </v>
      </c>
      <c r="E99" s="7"/>
      <c r="F99" s="7"/>
      <c r="G99" s="12"/>
      <c r="H99" s="7"/>
      <c r="I99" s="7"/>
      <c r="J99" s="7"/>
      <c r="K99" s="7"/>
      <c r="L99" s="1"/>
      <c r="AA99" s="24" t="s">
        <v>479</v>
      </c>
    </row>
    <row r="100" spans="1:27" x14ac:dyDescent="0.2">
      <c r="A100" s="12">
        <v>48</v>
      </c>
      <c r="B100" s="34" t="s">
        <v>667</v>
      </c>
      <c r="C100" s="15" t="str">
        <f>'Para-responder'!D39</f>
        <v>NO</v>
      </c>
      <c r="D100" s="1" t="str">
        <f>IF(C100="SI",AA100," ")</f>
        <v xml:space="preserve"> </v>
      </c>
      <c r="E100" s="7"/>
      <c r="F100" s="7"/>
      <c r="G100" s="12"/>
      <c r="H100" s="7"/>
      <c r="I100" s="7"/>
      <c r="J100" s="7"/>
      <c r="K100" s="7"/>
      <c r="L100" s="1"/>
      <c r="AA100" s="24" t="s">
        <v>668</v>
      </c>
    </row>
    <row r="101" spans="1:27" ht="38.25" x14ac:dyDescent="0.2">
      <c r="A101" s="12">
        <v>49</v>
      </c>
      <c r="B101" s="34" t="s">
        <v>669</v>
      </c>
      <c r="C101" s="15" t="str">
        <f>'Para-responder'!D40</f>
        <v>NO</v>
      </c>
      <c r="D101" s="1" t="str">
        <f>IF(C101="SI",AA101," ")</f>
        <v xml:space="preserve"> </v>
      </c>
      <c r="E101" s="7"/>
      <c r="F101" s="7"/>
      <c r="G101" s="12"/>
      <c r="H101" s="7"/>
      <c r="I101" s="7"/>
      <c r="J101" s="7"/>
      <c r="K101" s="7"/>
      <c r="L101" s="1"/>
      <c r="AA101" s="24" t="s">
        <v>670</v>
      </c>
    </row>
    <row r="102" spans="1:27" ht="24" customHeight="1" x14ac:dyDescent="0.2">
      <c r="A102" s="12">
        <v>50</v>
      </c>
      <c r="B102" s="34" t="s">
        <v>671</v>
      </c>
      <c r="C102" s="15" t="str">
        <f>'Para-responder'!D41</f>
        <v>SI</v>
      </c>
      <c r="D102" s="1" t="str">
        <f>IF(C102="SI",AA102," ")</f>
        <v>Estados Financieros auditados del periodo anterior</v>
      </c>
      <c r="E102" s="7"/>
      <c r="F102" s="7"/>
      <c r="G102" s="12"/>
      <c r="H102" s="7"/>
      <c r="I102" s="7"/>
      <c r="J102" s="7"/>
      <c r="K102" s="7"/>
      <c r="L102" s="1"/>
      <c r="AA102" s="24" t="s">
        <v>672</v>
      </c>
    </row>
    <row r="103" spans="1:27" x14ac:dyDescent="0.2">
      <c r="A103" s="7"/>
      <c r="B103" s="26"/>
      <c r="C103" s="15"/>
      <c r="D103" s="1"/>
      <c r="E103" s="7"/>
      <c r="F103" s="7"/>
      <c r="G103" s="12"/>
      <c r="H103" s="7"/>
      <c r="I103" s="7"/>
      <c r="J103" s="7"/>
      <c r="K103" s="7"/>
      <c r="L103" s="1"/>
      <c r="AA103" s="1"/>
    </row>
    <row r="104" spans="1:27" x14ac:dyDescent="0.2">
      <c r="A104" s="7"/>
      <c r="B104" s="19" t="s">
        <v>673</v>
      </c>
      <c r="C104" s="15"/>
      <c r="D104" s="1"/>
      <c r="E104" s="7"/>
      <c r="F104" s="7"/>
      <c r="G104" s="12"/>
      <c r="H104" s="7"/>
      <c r="I104" s="7"/>
      <c r="J104" s="7"/>
      <c r="K104" s="7"/>
      <c r="L104" s="1"/>
      <c r="AA104" s="1"/>
    </row>
    <row r="105" spans="1:27" x14ac:dyDescent="0.2">
      <c r="A105" s="7"/>
      <c r="B105" s="146" t="s">
        <v>674</v>
      </c>
      <c r="C105" s="36"/>
      <c r="D105" s="1"/>
      <c r="E105" s="7"/>
      <c r="F105" s="7"/>
      <c r="G105" s="12"/>
      <c r="H105" s="7"/>
      <c r="I105" s="7"/>
      <c r="J105" s="7"/>
      <c r="K105" s="7"/>
      <c r="L105" s="1"/>
      <c r="AA105" s="1"/>
    </row>
    <row r="106" spans="1:27" ht="38.25" x14ac:dyDescent="0.2">
      <c r="A106" s="12">
        <v>51</v>
      </c>
      <c r="B106" s="34" t="s">
        <v>404</v>
      </c>
      <c r="C106" s="15" t="str">
        <f>'Para-responder'!D50</f>
        <v>SI</v>
      </c>
      <c r="D106" s="1" t="str">
        <f>IF(C106="SI",AA106," ")</f>
        <v>Informe de la auditoría de la ética realizada</v>
      </c>
      <c r="E106" s="7"/>
      <c r="F106" s="7"/>
      <c r="G106" s="12"/>
      <c r="H106" s="7"/>
      <c r="I106" s="7"/>
      <c r="J106" s="7"/>
      <c r="K106" s="7"/>
      <c r="L106" s="1"/>
      <c r="AA106" s="24" t="s">
        <v>406</v>
      </c>
    </row>
    <row r="107" spans="1:27" x14ac:dyDescent="0.2">
      <c r="A107" s="12">
        <v>52</v>
      </c>
      <c r="B107" s="34" t="s">
        <v>407</v>
      </c>
      <c r="C107" s="15" t="str">
        <f>'Para-responder'!D51</f>
        <v>SI</v>
      </c>
      <c r="D107" s="1" t="str">
        <f>IF(C107="SI",AA107," ")</f>
        <v>Registros oficiales del porcentaje del personal evaluado en el año anterior</v>
      </c>
      <c r="E107" s="7"/>
      <c r="F107" s="7"/>
      <c r="G107" s="12"/>
      <c r="H107" s="7"/>
      <c r="I107" s="7"/>
      <c r="J107" s="7"/>
      <c r="K107" s="7"/>
      <c r="L107" s="1"/>
      <c r="AA107" s="24" t="s">
        <v>810</v>
      </c>
    </row>
    <row r="108" spans="1:27" x14ac:dyDescent="0.2">
      <c r="A108" s="12"/>
      <c r="B108" s="147" t="s">
        <v>811</v>
      </c>
      <c r="C108" s="36"/>
      <c r="D108" s="1"/>
      <c r="E108" s="7"/>
      <c r="F108" s="7"/>
      <c r="G108" s="12"/>
      <c r="H108" s="7"/>
      <c r="I108" s="7"/>
      <c r="J108" s="7"/>
      <c r="K108" s="7"/>
      <c r="L108" s="1"/>
      <c r="AA108" s="1"/>
    </row>
    <row r="109" spans="1:27" ht="38.25" x14ac:dyDescent="0.2">
      <c r="A109" s="12">
        <v>53</v>
      </c>
      <c r="B109" s="39" t="s">
        <v>42</v>
      </c>
      <c r="C109" s="15" t="str">
        <f>'Para-responder'!D55</f>
        <v>SI</v>
      </c>
      <c r="D109" s="1" t="str">
        <f>IF(C109="SI",AA109," ")</f>
        <v>Documentación de riesgos elaborada en el año 2009 ó 2010</v>
      </c>
      <c r="E109" s="7"/>
      <c r="F109" s="7"/>
      <c r="G109" s="12"/>
      <c r="H109" s="7"/>
      <c r="I109" s="7"/>
      <c r="J109" s="7"/>
      <c r="K109" s="7"/>
      <c r="L109" s="1"/>
      <c r="AA109" s="24" t="s">
        <v>43</v>
      </c>
    </row>
    <row r="110" spans="1:27" x14ac:dyDescent="0.2">
      <c r="A110" s="12"/>
      <c r="B110" s="147" t="s">
        <v>815</v>
      </c>
      <c r="C110" s="36"/>
      <c r="D110" s="1"/>
      <c r="E110" s="7"/>
      <c r="F110" s="7"/>
      <c r="G110" s="12"/>
      <c r="H110" s="7"/>
      <c r="I110" s="7"/>
      <c r="J110" s="7"/>
      <c r="K110" s="7"/>
      <c r="L110" s="1"/>
      <c r="AA110" s="1"/>
    </row>
    <row r="111" spans="1:27" ht="38.25" x14ac:dyDescent="0.2">
      <c r="A111" s="12">
        <v>54</v>
      </c>
      <c r="B111" s="34" t="s">
        <v>818</v>
      </c>
      <c r="C111" s="15" t="e">
        <f>'Para-responder'!#REF!</f>
        <v>#REF!</v>
      </c>
      <c r="D111" s="1" t="e">
        <f>IF(C111="SI",AA111," ")</f>
        <v>#REF!</v>
      </c>
      <c r="E111" s="7"/>
      <c r="F111" s="7"/>
      <c r="G111" s="12"/>
      <c r="H111" s="7"/>
      <c r="I111" s="7"/>
      <c r="J111" s="7"/>
      <c r="K111" s="7"/>
      <c r="L111" s="1"/>
      <c r="AA111" s="24" t="s">
        <v>819</v>
      </c>
    </row>
    <row r="112" spans="1:27" ht="25.5" x14ac:dyDescent="0.2">
      <c r="A112" s="12">
        <v>55</v>
      </c>
      <c r="B112" s="34" t="s">
        <v>820</v>
      </c>
      <c r="C112" s="15" t="e">
        <f>'Para-responder'!#REF!</f>
        <v>#REF!</v>
      </c>
      <c r="D112" s="1" t="e">
        <f>IF(C112="SI",AA112," ")</f>
        <v>#REF!</v>
      </c>
      <c r="E112" s="35"/>
      <c r="F112" s="7"/>
      <c r="G112" s="12"/>
      <c r="H112" s="7"/>
      <c r="I112" s="7"/>
      <c r="J112" s="7"/>
      <c r="K112" s="7"/>
      <c r="L112" s="1"/>
      <c r="AA112" s="24" t="s">
        <v>821</v>
      </c>
    </row>
    <row r="113" spans="1:34" x14ac:dyDescent="0.2">
      <c r="A113" s="12"/>
      <c r="B113" s="147" t="s">
        <v>822</v>
      </c>
      <c r="C113" s="36"/>
      <c r="D113" s="1"/>
      <c r="E113" s="7"/>
      <c r="F113" s="7"/>
      <c r="G113" s="12"/>
      <c r="H113" s="7"/>
      <c r="I113" s="7"/>
      <c r="J113" s="7"/>
      <c r="K113" s="7"/>
      <c r="L113" s="1"/>
      <c r="AA113" s="40"/>
    </row>
    <row r="114" spans="1:34" ht="25.5" x14ac:dyDescent="0.2">
      <c r="A114" s="12">
        <v>56</v>
      </c>
      <c r="B114" s="34" t="s">
        <v>823</v>
      </c>
      <c r="C114" s="15" t="e">
        <f>'Para-responder'!#REF!</f>
        <v>#REF!</v>
      </c>
      <c r="D114" s="1" t="e">
        <f>IF(C114="SI",AA114," ")</f>
        <v>#REF!</v>
      </c>
      <c r="E114" s="7"/>
      <c r="F114" s="7"/>
      <c r="G114" s="12"/>
      <c r="H114" s="7"/>
      <c r="I114" s="7"/>
      <c r="J114" s="7"/>
      <c r="K114" s="7"/>
      <c r="L114" s="1"/>
      <c r="AA114" s="24" t="s">
        <v>824</v>
      </c>
    </row>
    <row r="115" spans="1:34" ht="25.5" x14ac:dyDescent="0.2">
      <c r="A115" s="12">
        <v>57</v>
      </c>
      <c r="B115" s="34" t="s">
        <v>890</v>
      </c>
      <c r="C115" s="15" t="e">
        <f>'Para-responder'!#REF!</f>
        <v>#REF!</v>
      </c>
      <c r="D115" s="1" t="e">
        <f>IF(C115="SI",AA115," ")</f>
        <v>#REF!</v>
      </c>
      <c r="E115" s="7"/>
      <c r="F115" s="7"/>
      <c r="G115" s="12"/>
      <c r="H115" s="7"/>
      <c r="I115" s="7"/>
      <c r="J115" s="7"/>
      <c r="K115" s="7"/>
      <c r="L115" s="1"/>
      <c r="AA115" s="24" t="s">
        <v>49</v>
      </c>
    </row>
    <row r="116" spans="1:34" ht="25.5" x14ac:dyDescent="0.2">
      <c r="A116" s="12">
        <v>58</v>
      </c>
      <c r="B116" s="34" t="s">
        <v>50</v>
      </c>
      <c r="C116" s="15" t="str">
        <f>'Para-responder'!D59</f>
        <v>NO</v>
      </c>
      <c r="D116" s="1" t="str">
        <f>IF(C116="SI",AA116," ")</f>
        <v xml:space="preserve"> </v>
      </c>
      <c r="E116" s="7"/>
      <c r="F116" s="7"/>
      <c r="G116" s="12"/>
      <c r="H116" s="7"/>
      <c r="I116" s="7"/>
      <c r="J116" s="7"/>
      <c r="K116" s="7"/>
      <c r="L116" s="1"/>
      <c r="AA116" s="24" t="s">
        <v>51</v>
      </c>
    </row>
    <row r="117" spans="1:34" x14ac:dyDescent="0.2">
      <c r="A117" s="7"/>
      <c r="B117" s="7"/>
      <c r="C117" s="15"/>
      <c r="D117" s="1"/>
      <c r="E117" s="7"/>
      <c r="F117" s="7"/>
      <c r="G117" s="12"/>
      <c r="H117" s="7"/>
      <c r="I117" s="7"/>
      <c r="J117" s="7"/>
      <c r="K117" s="7"/>
      <c r="L117" s="1"/>
      <c r="AA117" s="1"/>
    </row>
    <row r="118" spans="1:34" x14ac:dyDescent="0.2">
      <c r="A118" s="7"/>
      <c r="B118" s="19" t="s">
        <v>52</v>
      </c>
      <c r="C118" s="15"/>
      <c r="D118" s="1"/>
      <c r="E118" s="7"/>
      <c r="F118" s="7"/>
      <c r="G118" s="12"/>
      <c r="H118" s="7"/>
      <c r="I118" s="7"/>
      <c r="J118" s="7"/>
      <c r="K118" s="7"/>
      <c r="L118" s="1"/>
      <c r="AA118" s="1"/>
    </row>
    <row r="119" spans="1:34" ht="25.5" x14ac:dyDescent="0.2">
      <c r="A119" s="12">
        <v>59</v>
      </c>
      <c r="B119" s="34" t="s">
        <v>70</v>
      </c>
      <c r="C119" s="15" t="str">
        <f>'Para-responder'!D74</f>
        <v>NO</v>
      </c>
      <c r="D119" s="1" t="str">
        <f>IF(C119="SI",AA119," ")</f>
        <v xml:space="preserve"> </v>
      </c>
      <c r="E119" s="7"/>
      <c r="F119" s="7"/>
      <c r="G119" s="12"/>
      <c r="H119" s="7"/>
      <c r="I119" s="7"/>
      <c r="J119" s="7"/>
      <c r="K119" s="7"/>
      <c r="L119" s="1"/>
      <c r="AA119" s="24" t="s">
        <v>71</v>
      </c>
    </row>
    <row r="120" spans="1:34" x14ac:dyDescent="0.2">
      <c r="A120" s="12">
        <v>60</v>
      </c>
      <c r="B120" s="34" t="s">
        <v>72</v>
      </c>
      <c r="C120" s="15" t="str">
        <f>'Para-responder'!D75</f>
        <v>NO</v>
      </c>
      <c r="D120" s="1" t="str">
        <f>IF(C120="SI",AA120," ")</f>
        <v xml:space="preserve"> </v>
      </c>
      <c r="E120" s="7"/>
      <c r="F120" s="7"/>
      <c r="G120" s="12"/>
      <c r="H120" s="7"/>
      <c r="I120" s="7"/>
      <c r="J120" s="7"/>
      <c r="K120" s="7"/>
      <c r="L120" s="1"/>
      <c r="AA120" s="24" t="s">
        <v>73</v>
      </c>
    </row>
    <row r="121" spans="1:34" ht="25.5" x14ac:dyDescent="0.2">
      <c r="A121" s="12">
        <v>61</v>
      </c>
      <c r="B121" s="34" t="s">
        <v>591</v>
      </c>
      <c r="C121" s="15" t="str">
        <f>'Para-responder'!D76</f>
        <v>SI</v>
      </c>
      <c r="D121" s="1" t="str">
        <f>IF(C121="SI",AA121," ")</f>
        <v>Verificación en los sistemas de la CGR</v>
      </c>
      <c r="E121" s="114"/>
      <c r="F121" s="7"/>
      <c r="G121" s="12"/>
      <c r="H121" s="7"/>
      <c r="I121" s="7"/>
      <c r="J121" s="7"/>
      <c r="K121" s="7"/>
      <c r="L121" s="1"/>
      <c r="AA121" s="24" t="s">
        <v>617</v>
      </c>
    </row>
    <row r="122" spans="1:34" x14ac:dyDescent="0.2">
      <c r="A122" s="26"/>
      <c r="B122" s="26"/>
      <c r="C122" s="23"/>
      <c r="D122" s="17"/>
      <c r="E122" s="115"/>
      <c r="F122" s="26"/>
      <c r="G122" s="12"/>
      <c r="H122" s="7"/>
      <c r="I122" s="7"/>
      <c r="J122" s="7"/>
      <c r="K122" s="7"/>
      <c r="L122" s="1"/>
      <c r="AA122" s="17"/>
    </row>
    <row r="123" spans="1:34" x14ac:dyDescent="0.2">
      <c r="A123" s="7"/>
      <c r="B123" s="19" t="s">
        <v>618</v>
      </c>
      <c r="C123" s="15"/>
      <c r="D123" s="1"/>
      <c r="E123" s="1"/>
      <c r="F123" s="7"/>
      <c r="G123" s="12"/>
      <c r="H123" s="7"/>
      <c r="I123" s="7"/>
      <c r="J123" s="7"/>
      <c r="K123" s="7"/>
      <c r="L123" s="1"/>
      <c r="AA123" s="24"/>
    </row>
    <row r="124" spans="1:34" s="28" customFormat="1" ht="25.5" x14ac:dyDescent="0.2">
      <c r="A124" s="12">
        <v>62</v>
      </c>
      <c r="B124" s="34" t="s">
        <v>891</v>
      </c>
      <c r="C124" s="15" t="str">
        <f>'Para-responder'!D87</f>
        <v>NO</v>
      </c>
      <c r="D124" s="1" t="str">
        <f>IF(C124="SI",AA124," ")</f>
        <v xml:space="preserve"> </v>
      </c>
      <c r="E124" s="1"/>
      <c r="F124" s="7"/>
      <c r="G124" s="32"/>
      <c r="H124" s="26"/>
      <c r="I124" s="26"/>
      <c r="J124" s="26"/>
      <c r="K124" s="26"/>
      <c r="L124" s="17"/>
      <c r="M124" s="18"/>
      <c r="N124" s="4"/>
      <c r="O124" s="4"/>
      <c r="P124" s="4"/>
      <c r="Q124" s="4"/>
      <c r="R124" s="4"/>
      <c r="S124" s="4"/>
      <c r="T124" s="4"/>
      <c r="U124" s="4"/>
      <c r="V124" s="4"/>
      <c r="W124" s="4"/>
      <c r="X124" s="4"/>
      <c r="Y124" s="18"/>
      <c r="Z124" s="18"/>
      <c r="AA124" s="24" t="s">
        <v>629</v>
      </c>
      <c r="AB124" s="18"/>
      <c r="AC124" s="29"/>
      <c r="AD124" s="29"/>
      <c r="AE124" s="29"/>
      <c r="AF124" s="29"/>
      <c r="AG124" s="29"/>
      <c r="AH124" s="29"/>
    </row>
    <row r="125" spans="1:34" ht="25.5" x14ac:dyDescent="0.2">
      <c r="A125" s="12">
        <v>63</v>
      </c>
      <c r="B125" s="34" t="s">
        <v>630</v>
      </c>
      <c r="C125" s="15" t="str">
        <f>'Para-responder'!D88</f>
        <v>SI</v>
      </c>
      <c r="D125" s="1" t="str">
        <f>IF(C125="SI",AA125," ")</f>
        <v>Verificación en los sistemas de la CGR - www.cgr.go.cr</v>
      </c>
      <c r="E125" s="7"/>
      <c r="F125" s="7"/>
      <c r="G125" s="12"/>
      <c r="H125" s="7"/>
      <c r="I125" s="7"/>
      <c r="J125" s="7"/>
      <c r="K125" s="7"/>
      <c r="L125" s="1"/>
      <c r="AA125" s="24" t="s">
        <v>631</v>
      </c>
    </row>
    <row r="126" spans="1:34" x14ac:dyDescent="0.2">
      <c r="A126" s="7"/>
      <c r="B126" s="7"/>
      <c r="C126" s="15"/>
      <c r="D126" s="1"/>
      <c r="E126" s="7"/>
      <c r="F126" s="7"/>
      <c r="G126" s="12"/>
      <c r="H126" s="7"/>
      <c r="I126" s="7"/>
      <c r="J126" s="7"/>
      <c r="K126" s="7"/>
      <c r="L126" s="1"/>
      <c r="X126" s="18"/>
      <c r="AA126" s="1"/>
    </row>
    <row r="127" spans="1:34" x14ac:dyDescent="0.2">
      <c r="A127" s="7"/>
      <c r="B127" s="19" t="s">
        <v>812</v>
      </c>
      <c r="C127" s="15"/>
      <c r="D127" s="1"/>
      <c r="E127" s="7"/>
      <c r="F127" s="7"/>
      <c r="G127" s="12"/>
      <c r="H127" s="7"/>
      <c r="I127" s="7"/>
      <c r="J127" s="7"/>
      <c r="K127" s="7"/>
      <c r="L127" s="1"/>
      <c r="AA127" s="1"/>
    </row>
    <row r="128" spans="1:34" x14ac:dyDescent="0.2">
      <c r="A128" s="12">
        <v>64</v>
      </c>
      <c r="B128" s="34" t="s">
        <v>434</v>
      </c>
      <c r="C128" s="15" t="str">
        <f>'Para-responder'!D115</f>
        <v>SI</v>
      </c>
      <c r="D128" s="1" t="str">
        <f>IF(C128="SI",AA128," ")</f>
        <v>Captura de la página respectiva</v>
      </c>
      <c r="E128" s="7"/>
      <c r="F128" s="7"/>
      <c r="G128" s="7"/>
      <c r="H128" s="7"/>
      <c r="I128" s="7"/>
      <c r="J128" s="7"/>
      <c r="K128" s="7"/>
      <c r="L128" s="1"/>
      <c r="AA128" s="24" t="s">
        <v>315</v>
      </c>
    </row>
    <row r="129" spans="1:27" x14ac:dyDescent="0.2">
      <c r="A129" s="12">
        <v>65</v>
      </c>
      <c r="B129" s="34" t="s">
        <v>132</v>
      </c>
      <c r="C129" s="15"/>
      <c r="D129" s="1"/>
      <c r="E129" s="7"/>
      <c r="F129" s="7"/>
      <c r="G129" s="7"/>
      <c r="H129" s="7"/>
      <c r="I129" s="7"/>
      <c r="J129" s="7"/>
      <c r="K129" s="7"/>
      <c r="L129" s="1"/>
      <c r="AA129" s="24"/>
    </row>
    <row r="130" spans="1:27" ht="25.5" x14ac:dyDescent="0.2">
      <c r="A130" s="7"/>
      <c r="B130" s="46" t="s">
        <v>133</v>
      </c>
      <c r="C130" s="15" t="str">
        <f>'Para-responder'!D117</f>
        <v>SI</v>
      </c>
      <c r="D130" s="1" t="str">
        <f t="shared" ref="D130:D140" si="5">IF(C130="SI",AA130," ")</f>
        <v>Captura de la página respectiva</v>
      </c>
      <c r="E130" s="7"/>
      <c r="F130" s="7"/>
      <c r="G130" s="7"/>
      <c r="H130" s="7"/>
      <c r="I130" s="7"/>
      <c r="J130" s="7"/>
      <c r="K130" s="7"/>
      <c r="L130" s="1"/>
      <c r="AA130" s="24" t="s">
        <v>315</v>
      </c>
    </row>
    <row r="131" spans="1:27" x14ac:dyDescent="0.2">
      <c r="A131" s="7"/>
      <c r="B131" s="46" t="s">
        <v>134</v>
      </c>
      <c r="C131" s="15" t="str">
        <f>'Para-responder'!D118</f>
        <v>SI</v>
      </c>
      <c r="D131" s="1" t="str">
        <f t="shared" si="5"/>
        <v>Captura de la página respectiva</v>
      </c>
      <c r="E131" s="7"/>
      <c r="F131" s="7"/>
      <c r="G131" s="7"/>
      <c r="H131" s="7"/>
      <c r="I131" s="7"/>
      <c r="J131" s="7"/>
      <c r="K131" s="7"/>
      <c r="L131" s="1"/>
      <c r="AA131" s="24" t="s">
        <v>315</v>
      </c>
    </row>
    <row r="132" spans="1:27" x14ac:dyDescent="0.2">
      <c r="A132" s="7"/>
      <c r="B132" s="46" t="s">
        <v>135</v>
      </c>
      <c r="C132" s="15" t="str">
        <f>'Para-responder'!D119</f>
        <v>SI</v>
      </c>
      <c r="D132" s="1" t="str">
        <f t="shared" si="5"/>
        <v>Captura de la página respectiva</v>
      </c>
      <c r="E132" s="7"/>
      <c r="F132" s="7"/>
      <c r="G132" s="12"/>
      <c r="H132" s="7"/>
      <c r="I132" s="7"/>
      <c r="J132" s="7"/>
      <c r="K132" s="7"/>
      <c r="L132" s="1"/>
      <c r="AA132" s="24" t="s">
        <v>315</v>
      </c>
    </row>
    <row r="133" spans="1:27" x14ac:dyDescent="0.2">
      <c r="A133" s="7"/>
      <c r="B133" s="46" t="s">
        <v>136</v>
      </c>
      <c r="C133" s="15" t="e">
        <f>'Para-responder'!#REF!</f>
        <v>#REF!</v>
      </c>
      <c r="D133" s="1" t="e">
        <f t="shared" si="5"/>
        <v>#REF!</v>
      </c>
      <c r="E133" s="7"/>
      <c r="F133" s="7"/>
      <c r="G133" s="12"/>
      <c r="H133" s="7"/>
      <c r="I133" s="7"/>
      <c r="J133" s="7"/>
      <c r="K133" s="7"/>
      <c r="L133" s="1"/>
      <c r="O133" s="18"/>
      <c r="P133" s="18"/>
      <c r="AA133" s="24" t="s">
        <v>315</v>
      </c>
    </row>
    <row r="134" spans="1:27" ht="25.5" x14ac:dyDescent="0.2">
      <c r="A134" s="7"/>
      <c r="B134" s="46" t="s">
        <v>144</v>
      </c>
      <c r="C134" s="15" t="e">
        <f>'Para-responder'!#REF!</f>
        <v>#REF!</v>
      </c>
      <c r="D134" s="1" t="e">
        <f t="shared" si="5"/>
        <v>#REF!</v>
      </c>
      <c r="E134" s="7"/>
      <c r="F134" s="7"/>
      <c r="G134" s="12"/>
      <c r="H134" s="7"/>
      <c r="I134" s="7"/>
      <c r="J134" s="7"/>
      <c r="K134" s="7"/>
      <c r="L134" s="1"/>
      <c r="AA134" s="24" t="s">
        <v>315</v>
      </c>
    </row>
    <row r="135" spans="1:27" x14ac:dyDescent="0.2">
      <c r="A135" s="7"/>
      <c r="B135" s="46" t="s">
        <v>145</v>
      </c>
      <c r="C135" s="15" t="e">
        <f>'Para-responder'!#REF!</f>
        <v>#REF!</v>
      </c>
      <c r="D135" s="1" t="e">
        <f t="shared" si="5"/>
        <v>#REF!</v>
      </c>
      <c r="E135" s="7"/>
      <c r="F135" s="7"/>
      <c r="G135" s="12"/>
      <c r="H135" s="7"/>
      <c r="I135" s="7"/>
      <c r="J135" s="7"/>
      <c r="K135" s="7"/>
      <c r="L135" s="1"/>
      <c r="N135" s="18"/>
      <c r="Q135" s="18"/>
      <c r="R135" s="18"/>
      <c r="S135" s="18"/>
      <c r="T135" s="18"/>
      <c r="U135" s="18"/>
      <c r="V135" s="18"/>
      <c r="W135" s="18"/>
      <c r="AA135" s="24" t="s">
        <v>315</v>
      </c>
    </row>
    <row r="136" spans="1:27" x14ac:dyDescent="0.2">
      <c r="A136" s="7"/>
      <c r="B136" s="46" t="s">
        <v>146</v>
      </c>
      <c r="C136" s="15" t="e">
        <f>'Para-responder'!#REF!</f>
        <v>#REF!</v>
      </c>
      <c r="D136" s="1" t="e">
        <f t="shared" si="5"/>
        <v>#REF!</v>
      </c>
      <c r="E136" s="7"/>
      <c r="F136" s="7"/>
      <c r="G136" s="12"/>
      <c r="H136" s="7"/>
      <c r="I136" s="7"/>
      <c r="J136" s="7"/>
      <c r="K136" s="7"/>
      <c r="L136" s="1"/>
      <c r="AA136" s="24" t="s">
        <v>315</v>
      </c>
    </row>
    <row r="137" spans="1:27" ht="25.5" x14ac:dyDescent="0.2">
      <c r="A137" s="7"/>
      <c r="B137" s="46" t="s">
        <v>147</v>
      </c>
      <c r="C137" s="15" t="e">
        <f>'Para-responder'!#REF!</f>
        <v>#REF!</v>
      </c>
      <c r="D137" s="1" t="e">
        <f t="shared" si="5"/>
        <v>#REF!</v>
      </c>
      <c r="E137" s="7"/>
      <c r="F137" s="7"/>
      <c r="G137" s="12"/>
      <c r="H137" s="7"/>
      <c r="I137" s="7"/>
      <c r="J137" s="7"/>
      <c r="K137" s="7"/>
      <c r="L137" s="1"/>
      <c r="AA137" s="24" t="s">
        <v>315</v>
      </c>
    </row>
    <row r="138" spans="1:27" ht="25.5" x14ac:dyDescent="0.2">
      <c r="A138" s="7"/>
      <c r="B138" s="46" t="s">
        <v>148</v>
      </c>
      <c r="C138" s="15" t="e">
        <f>'Para-responder'!#REF!</f>
        <v>#REF!</v>
      </c>
      <c r="D138" s="1" t="e">
        <f t="shared" si="5"/>
        <v>#REF!</v>
      </c>
      <c r="E138" s="7"/>
      <c r="F138" s="7"/>
      <c r="G138" s="12"/>
      <c r="H138" s="7"/>
      <c r="I138" s="7"/>
      <c r="J138" s="7"/>
      <c r="K138" s="7"/>
      <c r="L138" s="1"/>
      <c r="AA138" s="24" t="s">
        <v>315</v>
      </c>
    </row>
    <row r="139" spans="1:27" x14ac:dyDescent="0.2">
      <c r="A139" s="7"/>
      <c r="B139" s="46" t="s">
        <v>149</v>
      </c>
      <c r="C139" s="15" t="e">
        <f>'Para-responder'!#REF!</f>
        <v>#REF!</v>
      </c>
      <c r="D139" s="1" t="e">
        <f t="shared" si="5"/>
        <v>#REF!</v>
      </c>
      <c r="E139" s="7"/>
      <c r="F139" s="7"/>
      <c r="G139" s="12"/>
      <c r="H139" s="7"/>
      <c r="I139" s="7"/>
      <c r="J139" s="7"/>
      <c r="K139" s="7"/>
      <c r="L139" s="1"/>
      <c r="AA139" s="24" t="s">
        <v>315</v>
      </c>
    </row>
    <row r="140" spans="1:27" ht="32.25" customHeight="1" x14ac:dyDescent="0.2">
      <c r="A140" s="12">
        <v>66</v>
      </c>
      <c r="B140" s="34" t="s">
        <v>150</v>
      </c>
      <c r="C140" s="15" t="str">
        <f>'Para-responder'!D120</f>
        <v>SI</v>
      </c>
      <c r="D140" s="1" t="str">
        <f t="shared" si="5"/>
        <v>Captura de la página respectiva</v>
      </c>
      <c r="E140" s="7"/>
      <c r="F140" s="7"/>
      <c r="G140" s="12"/>
      <c r="H140" s="7"/>
      <c r="I140" s="7"/>
      <c r="J140" s="7"/>
      <c r="K140" s="7"/>
      <c r="L140" s="1"/>
      <c r="AA140" s="24" t="s">
        <v>315</v>
      </c>
    </row>
    <row r="141" spans="1:27" ht="25.5" x14ac:dyDescent="0.2">
      <c r="A141" s="12">
        <v>67</v>
      </c>
      <c r="B141" s="34" t="s">
        <v>892</v>
      </c>
      <c r="C141" s="15" t="str">
        <f>'Para-responder'!D121</f>
        <v>SI</v>
      </c>
      <c r="D141" s="1" t="str">
        <f>IF(C141="SI",AA141," ")</f>
        <v>Informe del estudio más reciente</v>
      </c>
      <c r="E141" s="7"/>
      <c r="F141" s="7"/>
      <c r="G141" s="12"/>
      <c r="H141" s="7"/>
      <c r="I141" s="7"/>
      <c r="J141" s="7"/>
      <c r="K141" s="7"/>
      <c r="L141" s="1"/>
      <c r="AA141" s="24" t="s">
        <v>151</v>
      </c>
    </row>
    <row r="142" spans="1:27" ht="25.5" x14ac:dyDescent="0.2">
      <c r="A142" s="12">
        <v>68</v>
      </c>
      <c r="B142" s="34" t="s">
        <v>896</v>
      </c>
      <c r="C142" s="15" t="str">
        <f>'Para-responder'!D122</f>
        <v>SI</v>
      </c>
      <c r="D142" s="1" t="str">
        <f>IF(C142="SI",AA142," ")</f>
        <v>Acuerdos o acciones ejecutadas</v>
      </c>
      <c r="E142" s="7"/>
      <c r="F142" s="7"/>
      <c r="G142" s="12"/>
      <c r="H142" s="7"/>
      <c r="I142" s="7"/>
      <c r="J142" s="7"/>
      <c r="K142" s="7"/>
      <c r="L142" s="1"/>
      <c r="AA142" s="24" t="s">
        <v>152</v>
      </c>
    </row>
    <row r="143" spans="1:27" x14ac:dyDescent="0.2">
      <c r="A143" s="12">
        <v>69</v>
      </c>
      <c r="B143" s="34" t="s">
        <v>897</v>
      </c>
      <c r="C143" s="15" t="str">
        <f>'Para-responder'!D123</f>
        <v>SI</v>
      </c>
      <c r="D143" s="1" t="str">
        <f>IF(C143="SI",AA143," ")</f>
        <v>Acuerdos o acciones ejecutadas</v>
      </c>
      <c r="E143" s="7"/>
      <c r="F143" s="7"/>
      <c r="G143" s="12"/>
      <c r="H143" s="7"/>
      <c r="I143" s="7"/>
      <c r="J143" s="7"/>
      <c r="K143" s="7"/>
      <c r="L143" s="1"/>
      <c r="AA143" s="24" t="s">
        <v>152</v>
      </c>
    </row>
    <row r="144" spans="1:27" x14ac:dyDescent="0.2">
      <c r="A144" s="7"/>
      <c r="B144" s="7"/>
      <c r="C144" s="15"/>
      <c r="D144" s="1"/>
      <c r="E144" s="1"/>
      <c r="F144" s="7"/>
      <c r="G144" s="12"/>
      <c r="H144" s="7"/>
      <c r="I144" s="7"/>
      <c r="J144" s="7"/>
      <c r="K144" s="7"/>
      <c r="L144" s="1"/>
      <c r="AA144" s="1"/>
    </row>
    <row r="145" spans="1:27" x14ac:dyDescent="0.2">
      <c r="A145" s="7"/>
      <c r="B145" s="19" t="s">
        <v>153</v>
      </c>
      <c r="C145" s="15"/>
      <c r="D145" s="1"/>
      <c r="E145" s="1"/>
      <c r="F145" s="7"/>
      <c r="G145" s="12"/>
      <c r="H145" s="7"/>
      <c r="I145" s="7"/>
      <c r="J145" s="7"/>
      <c r="K145" s="7"/>
      <c r="L145" s="1"/>
      <c r="AA145" s="24"/>
    </row>
    <row r="146" spans="1:27" ht="25.5" x14ac:dyDescent="0.2">
      <c r="A146" s="12">
        <v>70</v>
      </c>
      <c r="B146" s="34" t="s">
        <v>159</v>
      </c>
      <c r="C146" s="15" t="str">
        <f>'Para-responder'!D141</f>
        <v>SI</v>
      </c>
      <c r="D146" s="1" t="str">
        <f>IF(C146="SI",AA146," ")</f>
        <v>Resultados de la última encuesta.</v>
      </c>
      <c r="E146" s="7"/>
      <c r="F146" s="7"/>
      <c r="G146" s="12"/>
      <c r="H146" s="7"/>
      <c r="I146" s="7"/>
      <c r="J146" s="7"/>
      <c r="K146" s="7"/>
      <c r="L146" s="1"/>
      <c r="AA146" s="24" t="s">
        <v>160</v>
      </c>
    </row>
    <row r="147" spans="1:27" ht="25.5" x14ac:dyDescent="0.2">
      <c r="A147" s="12">
        <v>71</v>
      </c>
      <c r="B147" s="34" t="s">
        <v>898</v>
      </c>
      <c r="C147" s="15" t="str">
        <f>'Para-responder'!D142</f>
        <v>NO</v>
      </c>
      <c r="D147" s="1" t="str">
        <f>IF(C147="SI",AA147," ")</f>
        <v xml:space="preserve"> </v>
      </c>
      <c r="E147" s="7"/>
      <c r="F147" s="7"/>
      <c r="G147" s="12"/>
      <c r="H147" s="7"/>
      <c r="I147" s="7"/>
      <c r="J147" s="7"/>
      <c r="K147" s="7"/>
      <c r="L147" s="1"/>
      <c r="AA147" s="24" t="s">
        <v>161</v>
      </c>
    </row>
    <row r="148" spans="1:27" x14ac:dyDescent="0.2">
      <c r="A148" s="12"/>
      <c r="B148" s="34"/>
      <c r="C148" s="15"/>
      <c r="D148" s="1"/>
      <c r="E148" s="7"/>
      <c r="F148" s="7"/>
      <c r="G148" s="12"/>
      <c r="H148" s="7"/>
      <c r="I148" s="7"/>
      <c r="J148" s="7"/>
      <c r="K148" s="7"/>
      <c r="L148" s="1"/>
      <c r="AA148" s="1"/>
    </row>
    <row r="149" spans="1:27" x14ac:dyDescent="0.2">
      <c r="A149" s="60"/>
      <c r="B149" s="60" t="s">
        <v>899</v>
      </c>
      <c r="C149" s="60"/>
      <c r="D149" s="1"/>
      <c r="E149" s="7"/>
      <c r="F149" s="7"/>
      <c r="G149" s="7"/>
      <c r="H149" s="7"/>
      <c r="I149" s="7"/>
      <c r="J149" s="7"/>
      <c r="K149" s="7"/>
      <c r="L149" s="1"/>
      <c r="AA149" s="1"/>
    </row>
    <row r="150" spans="1:27" x14ac:dyDescent="0.2">
      <c r="A150" s="7"/>
      <c r="B150" s="7"/>
      <c r="C150" s="15"/>
      <c r="D150" s="1"/>
      <c r="E150" s="7"/>
      <c r="F150" s="7"/>
      <c r="G150" s="7"/>
      <c r="H150" s="7"/>
      <c r="I150" s="7"/>
      <c r="J150" s="7"/>
      <c r="K150" s="7"/>
      <c r="L150" s="1"/>
      <c r="AA150" s="1"/>
    </row>
    <row r="151" spans="1:27" x14ac:dyDescent="0.2">
      <c r="A151" s="7"/>
      <c r="B151" s="19" t="s">
        <v>463</v>
      </c>
      <c r="C151" s="15"/>
      <c r="D151" s="1"/>
      <c r="E151" s="7"/>
      <c r="F151" s="7"/>
      <c r="G151" s="7"/>
      <c r="H151" s="7"/>
      <c r="I151" s="7"/>
      <c r="J151" s="7"/>
      <c r="K151" s="7"/>
      <c r="L151" s="1"/>
      <c r="AA151" s="1"/>
    </row>
    <row r="152" spans="1:27" ht="50.25" customHeight="1" x14ac:dyDescent="0.2">
      <c r="A152" s="12">
        <v>72</v>
      </c>
      <c r="B152" s="116" t="s">
        <v>900</v>
      </c>
      <c r="C152" s="117" t="e">
        <f>IF((C155/C154)&lt;=0.05,"Si", "No")</f>
        <v>#DIV/0!</v>
      </c>
      <c r="D152" s="1" t="s">
        <v>901</v>
      </c>
      <c r="E152" s="7"/>
      <c r="F152" s="7"/>
      <c r="G152" s="7"/>
      <c r="H152" s="7"/>
      <c r="I152" s="7"/>
      <c r="J152" s="7"/>
      <c r="K152" s="7"/>
      <c r="L152" s="1"/>
      <c r="AA152" s="24"/>
    </row>
    <row r="153" spans="1:27" ht="47.25" customHeight="1" x14ac:dyDescent="0.2">
      <c r="A153" s="12">
        <v>73</v>
      </c>
      <c r="B153" s="116" t="s">
        <v>900</v>
      </c>
      <c r="C153" s="117" t="e">
        <f>IF((C156/C155)&lt;=0.05,"Si", "No")</f>
        <v>#DIV/0!</v>
      </c>
      <c r="D153" s="1" t="s">
        <v>901</v>
      </c>
      <c r="E153" s="7"/>
      <c r="F153" s="7"/>
      <c r="G153" s="7"/>
      <c r="H153" s="7"/>
      <c r="I153" s="7"/>
      <c r="J153" s="7"/>
      <c r="K153" s="7"/>
      <c r="L153" s="1"/>
      <c r="AA153" s="24"/>
    </row>
    <row r="154" spans="1:27" x14ac:dyDescent="0.2">
      <c r="A154" s="12"/>
      <c r="B154" s="46" t="s">
        <v>902</v>
      </c>
      <c r="C154" s="149">
        <f>'Para-responder'!D145</f>
        <v>0</v>
      </c>
      <c r="D154" s="1"/>
      <c r="E154" s="7"/>
      <c r="G154" s="7"/>
      <c r="H154" s="7"/>
      <c r="I154" s="7"/>
      <c r="J154" s="7"/>
      <c r="K154" s="7"/>
      <c r="L154" s="1"/>
      <c r="AA154" s="24"/>
    </row>
    <row r="155" spans="1:27" ht="15" customHeight="1" x14ac:dyDescent="0.2">
      <c r="A155" s="12"/>
      <c r="B155" s="46" t="s">
        <v>903</v>
      </c>
      <c r="C155" s="149">
        <f>'Para-responder'!D146</f>
        <v>0</v>
      </c>
      <c r="D155" s="1"/>
      <c r="E155" s="7"/>
      <c r="F155" s="7"/>
      <c r="G155" s="12"/>
      <c r="H155" s="7"/>
      <c r="I155" s="7"/>
      <c r="J155" s="7"/>
      <c r="K155" s="7"/>
      <c r="L155" s="1"/>
      <c r="AA155" s="24"/>
    </row>
    <row r="156" spans="1:27" x14ac:dyDescent="0.2">
      <c r="A156" s="12">
        <v>79</v>
      </c>
      <c r="B156" s="116" t="s">
        <v>871</v>
      </c>
      <c r="C156" s="118" t="e">
        <f>(C157*1+C158*0.5)/(C160)</f>
        <v>#DIV/0!</v>
      </c>
      <c r="D156" s="1"/>
      <c r="E156" s="7"/>
      <c r="F156" s="7"/>
      <c r="G156" s="12"/>
      <c r="H156" s="7"/>
      <c r="I156" s="7"/>
      <c r="J156" s="7"/>
      <c r="K156" s="7"/>
      <c r="L156" s="1"/>
      <c r="AA156" s="21"/>
    </row>
    <row r="157" spans="1:27" x14ac:dyDescent="0.2">
      <c r="A157" s="12"/>
      <c r="B157" s="46" t="s">
        <v>163</v>
      </c>
      <c r="C157" s="150">
        <f>'Para-responder'!D148</f>
        <v>0</v>
      </c>
      <c r="D157" s="1"/>
      <c r="E157" s="7"/>
      <c r="F157" s="7"/>
      <c r="G157" s="12"/>
      <c r="H157" s="7"/>
      <c r="I157" s="7"/>
      <c r="J157" s="7"/>
      <c r="K157" s="7"/>
      <c r="L157" s="1"/>
      <c r="AA157" s="1"/>
    </row>
    <row r="158" spans="1:27" x14ac:dyDescent="0.2">
      <c r="A158" s="12"/>
      <c r="B158" s="46" t="s">
        <v>165</v>
      </c>
      <c r="C158" s="150">
        <f>'Para-responder'!D149</f>
        <v>0</v>
      </c>
      <c r="D158" s="1"/>
      <c r="E158" s="7"/>
      <c r="F158" s="7"/>
      <c r="G158" s="12"/>
      <c r="H158" s="7"/>
      <c r="I158" s="7"/>
      <c r="J158" s="7"/>
      <c r="K158" s="7"/>
      <c r="L158" s="1"/>
      <c r="AA158" s="1"/>
    </row>
    <row r="159" spans="1:27" x14ac:dyDescent="0.2">
      <c r="A159" s="12"/>
      <c r="B159" s="46" t="s">
        <v>167</v>
      </c>
      <c r="C159" s="150">
        <f>'Para-responder'!D150</f>
        <v>0</v>
      </c>
      <c r="D159" s="1"/>
      <c r="E159" s="119"/>
      <c r="F159" s="7"/>
      <c r="G159" s="12"/>
      <c r="H159" s="7"/>
      <c r="I159" s="7"/>
      <c r="J159" s="7"/>
      <c r="K159" s="7"/>
      <c r="L159" s="1"/>
      <c r="AA159" s="1"/>
    </row>
    <row r="160" spans="1:27" x14ac:dyDescent="0.2">
      <c r="A160" s="12"/>
      <c r="B160" s="46" t="s">
        <v>162</v>
      </c>
      <c r="C160" s="150">
        <f>'Para-responder'!D147</f>
        <v>0</v>
      </c>
      <c r="D160" s="1"/>
      <c r="E160" s="7"/>
      <c r="F160" s="7"/>
      <c r="G160" s="12"/>
      <c r="H160" s="7"/>
      <c r="I160" s="7"/>
      <c r="J160" s="7"/>
      <c r="K160" s="7"/>
      <c r="L160" s="1"/>
      <c r="AA160" s="1"/>
    </row>
    <row r="161" spans="1:27" x14ac:dyDescent="0.2">
      <c r="A161" s="15">
        <v>80</v>
      </c>
      <c r="B161" s="120" t="s">
        <v>169</v>
      </c>
      <c r="C161" s="148">
        <f>'Para-responder'!D151</f>
        <v>0</v>
      </c>
      <c r="D161" s="1"/>
      <c r="E161" s="7"/>
      <c r="F161" s="7"/>
      <c r="G161" s="12"/>
      <c r="H161" s="7"/>
      <c r="I161" s="7"/>
      <c r="J161" s="7"/>
      <c r="K161" s="7"/>
      <c r="L161" s="1"/>
      <c r="AA161" s="1"/>
    </row>
    <row r="162" spans="1:27" ht="30.2" customHeight="1" x14ac:dyDescent="0.2">
      <c r="A162" s="12">
        <v>81</v>
      </c>
      <c r="B162" s="116" t="s">
        <v>872</v>
      </c>
      <c r="C162" s="117" t="e">
        <f>C164/C163</f>
        <v>#DIV/0!</v>
      </c>
      <c r="D162" s="1"/>
      <c r="E162" s="7"/>
      <c r="F162" s="7"/>
      <c r="G162" s="12"/>
      <c r="H162" s="7"/>
      <c r="I162" s="7"/>
      <c r="J162" s="7"/>
      <c r="K162" s="7"/>
      <c r="L162" s="1"/>
      <c r="AA162" s="1"/>
    </row>
    <row r="163" spans="1:27" x14ac:dyDescent="0.2">
      <c r="A163" s="12"/>
      <c r="B163" s="46" t="s">
        <v>902</v>
      </c>
      <c r="C163" s="12">
        <f>C154</f>
        <v>0</v>
      </c>
      <c r="D163" s="1"/>
      <c r="E163" s="7"/>
      <c r="F163" s="7"/>
      <c r="G163" s="12"/>
      <c r="H163" s="7"/>
      <c r="I163" s="7"/>
      <c r="J163" s="7"/>
      <c r="K163" s="7"/>
      <c r="L163" s="1"/>
      <c r="AA163" s="1"/>
    </row>
    <row r="164" spans="1:27" x14ac:dyDescent="0.2">
      <c r="A164" s="12"/>
      <c r="B164" s="46" t="s">
        <v>904</v>
      </c>
      <c r="C164" s="149">
        <f>'Para-responder'!D152</f>
        <v>0</v>
      </c>
      <c r="D164" s="1"/>
      <c r="E164" s="7"/>
      <c r="F164" s="7"/>
      <c r="G164" s="12"/>
      <c r="H164" s="7"/>
      <c r="I164" s="7"/>
      <c r="J164" s="7"/>
      <c r="K164" s="7"/>
      <c r="L164" s="1"/>
      <c r="AA164" s="1"/>
    </row>
    <row r="165" spans="1:27" x14ac:dyDescent="0.2">
      <c r="A165" s="12"/>
      <c r="B165" s="46" t="s">
        <v>905</v>
      </c>
      <c r="C165" s="149">
        <f>'Para-responder'!D153</f>
        <v>0</v>
      </c>
      <c r="D165" s="1"/>
      <c r="E165" s="7"/>
      <c r="F165" s="7"/>
      <c r="G165" s="12"/>
      <c r="H165" s="7"/>
      <c r="I165" s="7"/>
      <c r="J165" s="7"/>
      <c r="K165" s="7"/>
      <c r="L165" s="1"/>
      <c r="AA165" s="1"/>
    </row>
    <row r="166" spans="1:27" ht="25.5" x14ac:dyDescent="0.2">
      <c r="A166" s="12">
        <v>82</v>
      </c>
      <c r="B166" s="116" t="s">
        <v>906</v>
      </c>
      <c r="C166" s="12" t="e">
        <f>IF(C167=1,"Alto",IF(C167=0.5,"Medio","Bajo"))</f>
        <v>#DIV/0!</v>
      </c>
      <c r="D166" s="1" t="s">
        <v>901</v>
      </c>
      <c r="E166" s="7"/>
      <c r="F166" s="7"/>
      <c r="G166" s="12"/>
      <c r="H166" s="7"/>
      <c r="I166" s="7"/>
      <c r="J166" s="7"/>
      <c r="K166" s="7"/>
      <c r="L166" s="1"/>
      <c r="AA166" s="24" t="s">
        <v>907</v>
      </c>
    </row>
    <row r="167" spans="1:27" x14ac:dyDescent="0.2">
      <c r="A167" s="12"/>
      <c r="B167" s="116" t="s">
        <v>908</v>
      </c>
      <c r="C167" s="2" t="e">
        <f>IF(AND(C168&gt;0.8,C169&gt;0.8),1,IF(AND(C169&lt;0.8,C168&gt;0.8),0.5,0))</f>
        <v>#DIV/0!</v>
      </c>
      <c r="D167" s="1"/>
      <c r="E167" s="7"/>
      <c r="F167" s="7"/>
      <c r="G167" s="12"/>
      <c r="H167" s="7"/>
      <c r="I167" s="7"/>
      <c r="J167" s="7"/>
      <c r="K167" s="7"/>
      <c r="L167" s="1"/>
      <c r="AA167" s="1"/>
    </row>
    <row r="168" spans="1:27" x14ac:dyDescent="0.2">
      <c r="A168" s="12"/>
      <c r="B168" s="46" t="s">
        <v>871</v>
      </c>
      <c r="C168" s="121" t="e">
        <f>C156</f>
        <v>#DIV/0!</v>
      </c>
      <c r="D168" s="1"/>
      <c r="E168" s="7"/>
      <c r="F168" s="7"/>
      <c r="G168" s="12"/>
      <c r="H168" s="7"/>
      <c r="I168" s="7"/>
      <c r="J168" s="7"/>
      <c r="K168" s="7"/>
      <c r="L168" s="1"/>
      <c r="AA168" s="1"/>
    </row>
    <row r="169" spans="1:27" x14ac:dyDescent="0.2">
      <c r="A169" s="12"/>
      <c r="B169" s="46" t="s">
        <v>872</v>
      </c>
      <c r="C169" s="121" t="e">
        <f>C162</f>
        <v>#DIV/0!</v>
      </c>
      <c r="D169" s="1"/>
      <c r="E169" s="7"/>
      <c r="F169" s="7"/>
      <c r="G169" s="12"/>
      <c r="H169" s="7"/>
      <c r="I169" s="7"/>
      <c r="J169" s="7"/>
      <c r="K169" s="7"/>
      <c r="L169" s="1"/>
      <c r="AA169" s="1"/>
    </row>
    <row r="170" spans="1:27" x14ac:dyDescent="0.2">
      <c r="A170" s="12"/>
      <c r="B170" s="46"/>
      <c r="C170" s="121"/>
      <c r="D170" s="1"/>
      <c r="E170" s="7"/>
      <c r="F170" s="7"/>
      <c r="G170" s="12"/>
      <c r="H170" s="7"/>
      <c r="I170" s="7"/>
      <c r="J170" s="7"/>
      <c r="K170" s="7"/>
      <c r="L170" s="1"/>
      <c r="AA170" s="1"/>
    </row>
    <row r="171" spans="1:27" ht="25.5" x14ac:dyDescent="0.2">
      <c r="A171" s="7"/>
      <c r="B171" s="19" t="s">
        <v>909</v>
      </c>
      <c r="C171" s="15"/>
      <c r="D171" s="1"/>
      <c r="E171" s="7"/>
      <c r="F171" s="7"/>
      <c r="G171" s="12"/>
      <c r="H171" s="7"/>
      <c r="I171" s="7"/>
      <c r="J171" s="7"/>
      <c r="K171" s="7"/>
      <c r="L171" s="1"/>
      <c r="AA171" s="1"/>
    </row>
    <row r="172" spans="1:27" x14ac:dyDescent="0.2">
      <c r="A172" s="12">
        <v>83</v>
      </c>
      <c r="B172" s="21" t="s">
        <v>910</v>
      </c>
      <c r="C172" s="122" t="e">
        <f>C243</f>
        <v>#DIV/0!</v>
      </c>
      <c r="D172" s="1"/>
      <c r="E172" s="7"/>
      <c r="F172" s="7"/>
      <c r="G172" s="12"/>
      <c r="H172" s="7"/>
      <c r="I172" s="7"/>
      <c r="J172" s="7"/>
      <c r="K172" s="7"/>
      <c r="L172" s="1"/>
      <c r="AA172" s="1"/>
    </row>
    <row r="173" spans="1:27" x14ac:dyDescent="0.2">
      <c r="A173" s="12">
        <v>84</v>
      </c>
      <c r="B173" s="21" t="s">
        <v>875</v>
      </c>
      <c r="C173" s="122" t="e">
        <f>C240</f>
        <v>#DIV/0!</v>
      </c>
      <c r="D173" s="1"/>
      <c r="E173" s="7"/>
      <c r="F173" s="7"/>
      <c r="G173" s="12"/>
      <c r="H173" s="7"/>
      <c r="I173" s="7"/>
      <c r="J173" s="7"/>
      <c r="K173" s="7"/>
      <c r="L173" s="1"/>
      <c r="AA173" s="1"/>
    </row>
    <row r="174" spans="1:27" ht="25.5" x14ac:dyDescent="0.2">
      <c r="A174" s="12">
        <v>85</v>
      </c>
      <c r="B174" s="21" t="s">
        <v>876</v>
      </c>
      <c r="C174" s="122" t="e">
        <f>C241</f>
        <v>#DIV/0!</v>
      </c>
      <c r="D174" s="1"/>
      <c r="E174" s="7"/>
      <c r="F174" s="7"/>
      <c r="G174" s="12"/>
      <c r="H174" s="7"/>
      <c r="I174" s="7"/>
      <c r="J174" s="7"/>
      <c r="K174" s="7"/>
      <c r="L174" s="1"/>
    </row>
    <row r="175" spans="1:27" x14ac:dyDescent="0.2">
      <c r="A175" s="12">
        <v>86</v>
      </c>
      <c r="B175" s="21" t="s">
        <v>877</v>
      </c>
      <c r="C175" s="122" t="e">
        <f>C219/C224</f>
        <v>#DIV/0!</v>
      </c>
      <c r="D175" s="1"/>
      <c r="E175" s="7"/>
      <c r="F175" s="7"/>
      <c r="G175" s="12"/>
      <c r="H175" s="7"/>
      <c r="I175" s="7"/>
      <c r="J175" s="7"/>
      <c r="K175" s="7"/>
      <c r="L175" s="1"/>
      <c r="AA175" s="1"/>
    </row>
    <row r="176" spans="1:27" x14ac:dyDescent="0.2">
      <c r="A176" s="12"/>
      <c r="B176" s="21"/>
      <c r="C176" s="122"/>
      <c r="D176" s="1"/>
      <c r="E176" s="7"/>
      <c r="F176" s="7"/>
      <c r="G176" s="12"/>
      <c r="H176" s="7"/>
      <c r="I176" s="7"/>
      <c r="J176" s="7"/>
      <c r="K176" s="7"/>
      <c r="L176" s="1"/>
      <c r="AA176" s="1"/>
    </row>
    <row r="177" spans="1:27" x14ac:dyDescent="0.2">
      <c r="A177" s="12">
        <v>87</v>
      </c>
      <c r="B177" s="19" t="s">
        <v>911</v>
      </c>
      <c r="E177" s="7"/>
      <c r="F177" s="7"/>
      <c r="G177" s="12"/>
      <c r="H177" s="7"/>
      <c r="I177" s="7"/>
      <c r="J177" s="7"/>
      <c r="K177" s="7"/>
      <c r="L177" s="1"/>
    </row>
    <row r="178" spans="1:27" ht="25.5" x14ac:dyDescent="0.2">
      <c r="A178" s="12"/>
      <c r="B178" s="46" t="s">
        <v>781</v>
      </c>
      <c r="C178" s="51" t="str">
        <f>'Para-responder'!D164</f>
        <v>NO APLICA</v>
      </c>
      <c r="D178" s="4" t="s">
        <v>782</v>
      </c>
      <c r="E178" s="7"/>
      <c r="F178" s="7"/>
      <c r="G178" s="12"/>
      <c r="H178" s="7"/>
      <c r="I178" s="7"/>
      <c r="J178" s="7"/>
      <c r="K178" s="7"/>
      <c r="L178" s="1"/>
    </row>
    <row r="179" spans="1:27" x14ac:dyDescent="0.2">
      <c r="A179" s="12"/>
      <c r="E179" s="7"/>
      <c r="F179" s="7"/>
      <c r="G179" s="12"/>
      <c r="H179" s="7"/>
      <c r="I179" s="7"/>
      <c r="J179" s="7"/>
      <c r="K179" s="7"/>
      <c r="L179" s="1"/>
    </row>
    <row r="180" spans="1:27" x14ac:dyDescent="0.2">
      <c r="A180" s="12">
        <v>88</v>
      </c>
      <c r="B180" s="19" t="s">
        <v>783</v>
      </c>
      <c r="C180" s="57" t="e">
        <f>C182/C181</f>
        <v>#DIV/0!</v>
      </c>
      <c r="F180" s="7"/>
      <c r="G180" s="12"/>
      <c r="H180" s="7"/>
      <c r="I180" s="7"/>
      <c r="J180" s="7"/>
      <c r="K180" s="7"/>
      <c r="L180" s="1"/>
    </row>
    <row r="181" spans="1:27" x14ac:dyDescent="0.2">
      <c r="A181" s="12"/>
      <c r="B181" s="46" t="s">
        <v>784</v>
      </c>
      <c r="C181" s="145">
        <f>'Para-responder'!D154</f>
        <v>0</v>
      </c>
      <c r="F181" s="7"/>
      <c r="G181" s="12"/>
      <c r="H181" s="7"/>
      <c r="I181" s="7"/>
      <c r="J181" s="7"/>
      <c r="K181" s="7"/>
      <c r="L181" s="1"/>
    </row>
    <row r="182" spans="1:27" x14ac:dyDescent="0.2">
      <c r="A182" s="12"/>
      <c r="B182" s="46" t="s">
        <v>170</v>
      </c>
      <c r="C182" s="145">
        <f>'Para-responder'!D155</f>
        <v>0</v>
      </c>
      <c r="F182" s="7"/>
      <c r="G182" s="12"/>
      <c r="H182" s="7"/>
      <c r="I182" s="7"/>
      <c r="J182" s="7"/>
      <c r="K182" s="7"/>
      <c r="L182" s="1"/>
    </row>
    <row r="183" spans="1:27" x14ac:dyDescent="0.2">
      <c r="A183" s="12"/>
      <c r="B183" s="21"/>
      <c r="C183" s="122"/>
      <c r="D183" s="1"/>
      <c r="F183" s="7"/>
      <c r="G183" s="12"/>
      <c r="H183" s="7"/>
      <c r="I183" s="7"/>
      <c r="J183" s="7"/>
      <c r="K183" s="7"/>
      <c r="L183" s="1"/>
      <c r="AA183" s="1"/>
    </row>
    <row r="184" spans="1:27" x14ac:dyDescent="0.2">
      <c r="A184" s="12"/>
      <c r="B184" s="19" t="s">
        <v>618</v>
      </c>
      <c r="C184" s="15"/>
      <c r="D184" s="1"/>
      <c r="F184" s="7"/>
      <c r="G184" s="12"/>
      <c r="H184" s="7"/>
      <c r="I184" s="7"/>
      <c r="J184" s="7"/>
      <c r="K184" s="7"/>
      <c r="L184" s="1"/>
      <c r="AA184" s="1"/>
    </row>
    <row r="185" spans="1:27" ht="51" x14ac:dyDescent="0.2">
      <c r="A185" s="12">
        <v>89</v>
      </c>
      <c r="B185" s="34" t="s">
        <v>632</v>
      </c>
      <c r="C185" s="15" t="str">
        <f>'Para-responder'!D89</f>
        <v>SI</v>
      </c>
      <c r="D185" s="1" t="str">
        <f>IF(C185="SI",AA185," ")</f>
        <v>Verificación en los sistemas de la CGR - www.cgr.go.cr</v>
      </c>
      <c r="F185" s="7"/>
      <c r="G185" s="12"/>
      <c r="H185" s="7"/>
      <c r="L185" s="1"/>
      <c r="AA185" s="24" t="s">
        <v>631</v>
      </c>
    </row>
    <row r="186" spans="1:27" x14ac:dyDescent="0.2">
      <c r="A186" s="12">
        <v>90</v>
      </c>
      <c r="B186" s="34" t="s">
        <v>633</v>
      </c>
      <c r="C186" s="15" t="str">
        <f>'Para-responder'!D90</f>
        <v>NO</v>
      </c>
      <c r="D186" s="1" t="str">
        <f>IF(C186="SI",AA186," ")</f>
        <v xml:space="preserve"> </v>
      </c>
      <c r="E186" s="7"/>
      <c r="F186" s="7"/>
      <c r="G186" s="12"/>
      <c r="H186" s="7"/>
      <c r="I186" s="7"/>
      <c r="J186" s="7"/>
      <c r="K186" s="7"/>
      <c r="L186" s="1"/>
      <c r="AA186" s="24" t="s">
        <v>634</v>
      </c>
    </row>
    <row r="187" spans="1:27" x14ac:dyDescent="0.2">
      <c r="A187" s="12">
        <v>91</v>
      </c>
      <c r="B187" s="34" t="s">
        <v>635</v>
      </c>
      <c r="C187" s="15" t="e">
        <f>'Para-responder'!#REF!</f>
        <v>#REF!</v>
      </c>
      <c r="D187" s="1" t="e">
        <f>IF(C187="SI",AA187," ")</f>
        <v>#REF!</v>
      </c>
      <c r="E187" s="7"/>
      <c r="F187" s="7"/>
      <c r="G187" s="12"/>
      <c r="H187" s="7"/>
      <c r="I187" s="7"/>
      <c r="J187" s="7"/>
      <c r="K187" s="7"/>
      <c r="L187" s="1"/>
      <c r="AA187" s="24" t="s">
        <v>636</v>
      </c>
    </row>
    <row r="188" spans="1:27" ht="25.5" x14ac:dyDescent="0.2">
      <c r="A188" s="12">
        <v>92</v>
      </c>
      <c r="B188" s="34" t="s">
        <v>637</v>
      </c>
      <c r="C188" s="15" t="e">
        <f>'Para-responder'!#REF!</f>
        <v>#REF!</v>
      </c>
      <c r="D188" s="1" t="e">
        <f>IF(C188="SI",AA188," ")</f>
        <v>#REF!</v>
      </c>
      <c r="E188" s="7"/>
      <c r="F188" s="7"/>
      <c r="G188" s="12"/>
      <c r="H188" s="7"/>
      <c r="I188" s="7"/>
      <c r="J188" s="7"/>
      <c r="K188" s="7"/>
      <c r="L188" s="1"/>
      <c r="AA188" s="24" t="s">
        <v>638</v>
      </c>
    </row>
    <row r="189" spans="1:27" x14ac:dyDescent="0.2">
      <c r="A189" s="12">
        <v>93</v>
      </c>
      <c r="B189" s="21" t="s">
        <v>785</v>
      </c>
      <c r="C189" s="123" t="e">
        <f>C190/C191</f>
        <v>#DIV/0!</v>
      </c>
      <c r="D189" s="1"/>
      <c r="E189" s="7"/>
      <c r="F189" s="7"/>
      <c r="G189" s="12"/>
      <c r="H189" s="7"/>
      <c r="I189" s="7"/>
      <c r="J189" s="7"/>
      <c r="K189" s="7"/>
      <c r="L189" s="1"/>
      <c r="AA189" s="1"/>
    </row>
    <row r="190" spans="1:27" x14ac:dyDescent="0.25">
      <c r="A190" s="12"/>
      <c r="B190" s="50" t="s">
        <v>171</v>
      </c>
      <c r="C190" s="124">
        <f>'Para-responder'!D156</f>
        <v>0</v>
      </c>
      <c r="D190" s="1"/>
      <c r="E190" s="7"/>
      <c r="F190" s="7"/>
      <c r="G190" s="12"/>
      <c r="H190" s="7"/>
      <c r="I190" s="7"/>
      <c r="J190" s="7"/>
      <c r="K190" s="7"/>
      <c r="L190" s="1"/>
      <c r="AA190" s="1"/>
    </row>
    <row r="191" spans="1:27" x14ac:dyDescent="0.2">
      <c r="A191" s="12"/>
      <c r="B191" s="46" t="s">
        <v>902</v>
      </c>
      <c r="C191" s="125">
        <f>C154</f>
        <v>0</v>
      </c>
      <c r="D191" s="1"/>
      <c r="E191" s="7"/>
      <c r="F191" s="7"/>
      <c r="G191" s="12"/>
      <c r="H191" s="7"/>
      <c r="I191" s="7"/>
      <c r="J191" s="7"/>
      <c r="K191" s="7"/>
      <c r="L191" s="1"/>
      <c r="AA191" s="1"/>
    </row>
    <row r="192" spans="1:27" x14ac:dyDescent="0.25">
      <c r="A192" s="12">
        <v>94</v>
      </c>
      <c r="B192" s="126" t="s">
        <v>127</v>
      </c>
      <c r="C192" s="127" t="e">
        <f>(C194-C193)/C165</f>
        <v>#DIV/0!</v>
      </c>
      <c r="D192" s="1"/>
      <c r="E192" s="7"/>
      <c r="F192" s="7"/>
      <c r="G192" s="12"/>
      <c r="H192" s="7"/>
      <c r="I192" s="7"/>
      <c r="J192" s="7"/>
      <c r="K192" s="7"/>
      <c r="L192" s="1"/>
      <c r="AA192" s="1"/>
    </row>
    <row r="193" spans="1:34" x14ac:dyDescent="0.25">
      <c r="A193" s="12"/>
      <c r="B193" s="50" t="s">
        <v>786</v>
      </c>
      <c r="C193" s="124">
        <f>'Para-responder'!D157</f>
        <v>0</v>
      </c>
      <c r="E193" s="7"/>
      <c r="F193" s="7"/>
      <c r="G193" s="12"/>
      <c r="H193" s="7"/>
      <c r="I193" s="7"/>
      <c r="J193" s="7"/>
      <c r="K193" s="7"/>
      <c r="L193" s="1"/>
      <c r="AA193" s="1"/>
    </row>
    <row r="194" spans="1:34" x14ac:dyDescent="0.25">
      <c r="A194" s="12"/>
      <c r="B194" s="50" t="s">
        <v>171</v>
      </c>
      <c r="C194" s="124">
        <f>C190</f>
        <v>0</v>
      </c>
      <c r="D194" s="1"/>
      <c r="E194" s="7"/>
      <c r="F194" s="7"/>
      <c r="G194" s="12"/>
      <c r="H194" s="7"/>
      <c r="I194" s="7"/>
      <c r="J194" s="7"/>
      <c r="K194" s="7"/>
      <c r="L194" s="1"/>
      <c r="AA194" s="1"/>
    </row>
    <row r="195" spans="1:34" x14ac:dyDescent="0.2">
      <c r="A195" s="12"/>
      <c r="B195" s="46" t="s">
        <v>905</v>
      </c>
      <c r="C195" s="128">
        <f>C165</f>
        <v>0</v>
      </c>
      <c r="D195" s="1"/>
      <c r="E195" s="7"/>
      <c r="F195" s="7"/>
      <c r="G195" s="12"/>
      <c r="H195" s="7"/>
      <c r="I195" s="7"/>
      <c r="J195" s="7"/>
      <c r="K195" s="7"/>
      <c r="L195" s="1"/>
      <c r="AA195" s="1"/>
    </row>
    <row r="196" spans="1:34" x14ac:dyDescent="0.2">
      <c r="A196" s="12">
        <v>95</v>
      </c>
      <c r="B196" s="126" t="s">
        <v>128</v>
      </c>
      <c r="C196" s="122" t="e">
        <f>C197/C198</f>
        <v>#DIV/0!</v>
      </c>
      <c r="D196" s="1"/>
      <c r="E196" s="7"/>
      <c r="F196" s="7"/>
      <c r="G196" s="12"/>
      <c r="H196" s="7"/>
      <c r="I196" s="7"/>
      <c r="J196" s="7"/>
      <c r="K196" s="7"/>
      <c r="L196" s="1"/>
      <c r="AA196" s="1"/>
    </row>
    <row r="197" spans="1:34" x14ac:dyDescent="0.25">
      <c r="A197" s="12"/>
      <c r="B197" s="50" t="s">
        <v>787</v>
      </c>
      <c r="C197" s="124">
        <f>'Para-responder'!D158</f>
        <v>0</v>
      </c>
      <c r="D197" s="17"/>
      <c r="E197" s="7"/>
      <c r="F197" s="7"/>
      <c r="G197" s="12"/>
      <c r="H197" s="7"/>
      <c r="I197" s="7"/>
      <c r="J197" s="7"/>
      <c r="K197" s="7"/>
      <c r="L197" s="1"/>
      <c r="AA197" s="17"/>
    </row>
    <row r="198" spans="1:34" x14ac:dyDescent="0.25">
      <c r="A198" s="12"/>
      <c r="B198" s="50" t="s">
        <v>902</v>
      </c>
      <c r="C198" s="124">
        <f>C163</f>
        <v>0</v>
      </c>
      <c r="D198" s="17"/>
      <c r="E198" s="7"/>
      <c r="F198" s="7"/>
      <c r="G198" s="12"/>
      <c r="H198" s="7"/>
      <c r="I198" s="7"/>
      <c r="J198" s="7"/>
      <c r="K198" s="7"/>
      <c r="L198" s="1"/>
      <c r="AA198" s="17"/>
    </row>
    <row r="199" spans="1:34" x14ac:dyDescent="0.2">
      <c r="A199" s="12">
        <v>96</v>
      </c>
      <c r="B199" s="126" t="s">
        <v>788</v>
      </c>
      <c r="C199" s="129" t="e">
        <f>(C200-C201)/(C202-C201)</f>
        <v>#DIV/0!</v>
      </c>
      <c r="D199" s="1"/>
      <c r="E199" s="7"/>
      <c r="F199" s="7"/>
      <c r="G199" s="12"/>
      <c r="H199" s="7"/>
      <c r="I199" s="7"/>
      <c r="J199" s="7"/>
      <c r="K199" s="7"/>
      <c r="L199" s="1"/>
      <c r="AA199" s="1"/>
    </row>
    <row r="200" spans="1:34" x14ac:dyDescent="0.25">
      <c r="A200" s="12"/>
      <c r="B200" s="50" t="s">
        <v>789</v>
      </c>
      <c r="C200" s="124">
        <f>'Para-responder'!D159</f>
        <v>0</v>
      </c>
      <c r="D200" s="1"/>
      <c r="E200" s="26"/>
      <c r="F200" s="119"/>
      <c r="G200" s="12"/>
      <c r="H200" s="7"/>
      <c r="I200" s="7"/>
      <c r="J200" s="7"/>
      <c r="K200" s="7"/>
      <c r="L200" s="1"/>
      <c r="AA200" s="1"/>
    </row>
    <row r="201" spans="1:34" x14ac:dyDescent="0.25">
      <c r="A201" s="12"/>
      <c r="B201" s="50" t="s">
        <v>172</v>
      </c>
      <c r="C201" s="124">
        <f>'Para-responder'!D160</f>
        <v>0</v>
      </c>
      <c r="D201" s="1"/>
      <c r="E201" s="26"/>
      <c r="F201" s="26"/>
      <c r="G201" s="12"/>
      <c r="H201" s="7"/>
      <c r="I201" s="7"/>
      <c r="J201" s="7"/>
      <c r="K201" s="7"/>
      <c r="L201" s="1"/>
      <c r="AA201" s="1"/>
    </row>
    <row r="202" spans="1:34" x14ac:dyDescent="0.25">
      <c r="A202" s="12"/>
      <c r="B202" s="50" t="s">
        <v>902</v>
      </c>
      <c r="C202" s="124">
        <f>C163</f>
        <v>0</v>
      </c>
      <c r="D202" s="1"/>
      <c r="E202" s="7"/>
      <c r="F202" s="26"/>
      <c r="K202" s="7"/>
      <c r="L202" s="1"/>
      <c r="AA202" s="1"/>
    </row>
    <row r="203" spans="1:34" s="28" customFormat="1" x14ac:dyDescent="0.2">
      <c r="A203" s="7"/>
      <c r="B203" s="15"/>
      <c r="C203" s="118"/>
      <c r="D203" s="1"/>
      <c r="E203" s="7"/>
      <c r="F203" s="7"/>
      <c r="G203" s="32"/>
      <c r="H203" s="26"/>
      <c r="I203" s="26"/>
      <c r="J203" s="26"/>
      <c r="K203" s="26"/>
      <c r="L203" s="17"/>
      <c r="M203" s="18"/>
      <c r="N203" s="4"/>
      <c r="O203" s="4"/>
      <c r="P203" s="4"/>
      <c r="Q203" s="4"/>
      <c r="R203" s="4"/>
      <c r="S203" s="4"/>
      <c r="T203" s="4"/>
      <c r="U203" s="4"/>
      <c r="V203" s="4"/>
      <c r="W203" s="4"/>
      <c r="X203" s="4"/>
      <c r="Y203" s="18"/>
      <c r="Z203" s="18"/>
      <c r="AA203" s="1"/>
      <c r="AB203" s="18"/>
      <c r="AC203" s="29"/>
      <c r="AD203" s="29"/>
      <c r="AE203" s="29"/>
      <c r="AF203" s="29"/>
      <c r="AG203" s="29"/>
      <c r="AH203" s="29"/>
    </row>
    <row r="204" spans="1:34" s="28" customFormat="1" x14ac:dyDescent="0.2">
      <c r="A204" s="12">
        <v>97</v>
      </c>
      <c r="B204" s="19" t="s">
        <v>812</v>
      </c>
      <c r="C204" s="118"/>
      <c r="D204" s="1"/>
      <c r="E204" s="7"/>
      <c r="F204" s="7"/>
      <c r="G204" s="32"/>
      <c r="H204" s="26"/>
      <c r="I204" s="26"/>
      <c r="J204" s="26"/>
      <c r="K204" s="26"/>
      <c r="L204" s="17"/>
      <c r="M204" s="18"/>
      <c r="N204" s="4"/>
      <c r="O204" s="4"/>
      <c r="P204" s="4"/>
      <c r="Q204" s="4"/>
      <c r="R204" s="4"/>
      <c r="S204" s="4"/>
      <c r="T204" s="4"/>
      <c r="U204" s="4"/>
      <c r="V204" s="4"/>
      <c r="W204" s="4"/>
      <c r="X204" s="4"/>
      <c r="Y204" s="18"/>
      <c r="Z204" s="18"/>
      <c r="AA204" s="1"/>
      <c r="AB204" s="18"/>
      <c r="AC204" s="29"/>
      <c r="AD204" s="29"/>
      <c r="AE204" s="29"/>
      <c r="AF204" s="29"/>
      <c r="AG204" s="29"/>
      <c r="AH204" s="29"/>
    </row>
    <row r="205" spans="1:34" ht="25.5" x14ac:dyDescent="0.2">
      <c r="A205" s="12"/>
      <c r="B205" s="46" t="s">
        <v>104</v>
      </c>
      <c r="C205" s="151">
        <f>'Para-responder'!D163</f>
        <v>0</v>
      </c>
      <c r="D205" s="4" t="s">
        <v>105</v>
      </c>
      <c r="E205" s="7"/>
      <c r="F205" s="7"/>
      <c r="G205" s="12"/>
      <c r="H205" s="7"/>
      <c r="I205" s="7"/>
      <c r="J205" s="7"/>
      <c r="K205" s="7"/>
      <c r="L205" s="1"/>
      <c r="X205" s="18"/>
      <c r="AA205" s="1"/>
    </row>
    <row r="206" spans="1:34" x14ac:dyDescent="0.2">
      <c r="A206" s="12"/>
      <c r="B206" s="15"/>
      <c r="C206" s="118"/>
      <c r="D206" s="1"/>
      <c r="E206" s="7"/>
      <c r="F206" s="7"/>
      <c r="G206" s="12"/>
      <c r="H206" s="7"/>
      <c r="I206" s="7"/>
      <c r="J206" s="7"/>
      <c r="K206" s="7"/>
      <c r="L206" s="1"/>
      <c r="X206" s="18"/>
      <c r="AA206" s="1"/>
    </row>
    <row r="207" spans="1:34" x14ac:dyDescent="0.2">
      <c r="A207" s="12"/>
      <c r="B207" s="19" t="s">
        <v>153</v>
      </c>
      <c r="C207" s="15"/>
      <c r="D207" s="1"/>
      <c r="E207" s="7"/>
      <c r="F207" s="7"/>
      <c r="G207" s="12"/>
      <c r="H207" s="7"/>
      <c r="I207" s="7"/>
      <c r="J207" s="7"/>
      <c r="K207" s="7"/>
      <c r="L207" s="1"/>
      <c r="W207" s="18"/>
      <c r="AA207" s="1"/>
    </row>
    <row r="208" spans="1:34" x14ac:dyDescent="0.2">
      <c r="A208" s="12">
        <v>98</v>
      </c>
      <c r="B208" s="126" t="s">
        <v>106</v>
      </c>
      <c r="C208" s="131">
        <f>IF(C210=0,2,C209/C210)</f>
        <v>2</v>
      </c>
      <c r="D208" s="132"/>
      <c r="E208" s="7"/>
      <c r="F208" s="7"/>
      <c r="G208" s="12"/>
      <c r="H208" s="7"/>
      <c r="I208" s="7"/>
      <c r="J208" s="7"/>
      <c r="K208" s="7"/>
      <c r="L208" s="1"/>
      <c r="W208" s="18"/>
      <c r="AA208" s="1"/>
    </row>
    <row r="209" spans="1:27" x14ac:dyDescent="0.25">
      <c r="A209" s="12"/>
      <c r="B209" s="50" t="s">
        <v>835</v>
      </c>
      <c r="C209" s="124">
        <f>'Para-responder'!D183</f>
        <v>0</v>
      </c>
      <c r="D209" s="1"/>
      <c r="E209" s="7"/>
      <c r="F209" s="7"/>
      <c r="G209" s="12"/>
      <c r="H209" s="7"/>
      <c r="I209" s="7"/>
      <c r="J209" s="7"/>
      <c r="K209" s="7"/>
      <c r="L209" s="1"/>
      <c r="O209" s="18"/>
      <c r="P209" s="18"/>
    </row>
    <row r="210" spans="1:27" x14ac:dyDescent="0.25">
      <c r="A210" s="12"/>
      <c r="B210" s="50" t="s">
        <v>836</v>
      </c>
      <c r="C210" s="124">
        <f>'Para-responder'!D184</f>
        <v>0</v>
      </c>
      <c r="D210" s="1"/>
      <c r="E210" s="7"/>
      <c r="F210" s="7"/>
      <c r="G210" s="12"/>
      <c r="H210" s="7"/>
      <c r="I210" s="7"/>
      <c r="J210" s="7"/>
      <c r="K210" s="7"/>
      <c r="L210" s="1"/>
      <c r="O210" s="18"/>
      <c r="P210" s="18"/>
    </row>
    <row r="211" spans="1:27" x14ac:dyDescent="0.2">
      <c r="A211" s="12"/>
      <c r="B211" s="28"/>
      <c r="C211" s="15"/>
      <c r="D211" s="132"/>
      <c r="E211" s="7"/>
      <c r="F211" s="7"/>
      <c r="G211" s="12"/>
      <c r="H211" s="7"/>
      <c r="I211" s="7"/>
      <c r="J211" s="7"/>
      <c r="K211" s="7"/>
      <c r="L211" s="1"/>
      <c r="N211" s="18"/>
      <c r="Q211" s="18"/>
      <c r="R211" s="18"/>
      <c r="S211" s="18"/>
      <c r="T211" s="18"/>
      <c r="U211" s="18"/>
      <c r="V211" s="18"/>
      <c r="AA211" s="1"/>
    </row>
    <row r="212" spans="1:27" x14ac:dyDescent="0.2">
      <c r="A212" s="12">
        <v>99</v>
      </c>
      <c r="B212" s="19" t="s">
        <v>639</v>
      </c>
      <c r="E212" s="7"/>
      <c r="F212" s="7"/>
      <c r="G212" s="12"/>
      <c r="H212" s="7"/>
      <c r="I212" s="7"/>
      <c r="J212" s="7"/>
      <c r="K212" s="7"/>
      <c r="L212" s="1"/>
      <c r="N212" s="18"/>
      <c r="Q212" s="18"/>
      <c r="R212" s="18"/>
      <c r="S212" s="18"/>
      <c r="T212" s="18"/>
      <c r="U212" s="18"/>
      <c r="V212" s="18"/>
    </row>
    <row r="213" spans="1:27" x14ac:dyDescent="0.2">
      <c r="A213" s="3"/>
      <c r="B213" s="133" t="s">
        <v>107</v>
      </c>
      <c r="C213" s="130"/>
      <c r="D213" s="4" t="s">
        <v>108</v>
      </c>
      <c r="E213" s="7"/>
      <c r="F213" s="7"/>
      <c r="G213" s="12"/>
      <c r="H213" s="7"/>
      <c r="I213" s="7"/>
      <c r="J213" s="7"/>
      <c r="K213" s="7"/>
      <c r="L213" s="1"/>
      <c r="N213" s="18"/>
      <c r="Q213" s="18"/>
      <c r="R213" s="18"/>
      <c r="S213" s="18"/>
      <c r="T213" s="18"/>
      <c r="U213" s="18"/>
      <c r="V213" s="18"/>
    </row>
    <row r="214" spans="1:27" x14ac:dyDescent="0.2">
      <c r="B214" s="2" t="s">
        <v>109</v>
      </c>
      <c r="D214" s="4" t="s">
        <v>110</v>
      </c>
      <c r="E214" s="7"/>
      <c r="F214" s="7"/>
      <c r="G214" s="12"/>
      <c r="H214" s="7"/>
      <c r="I214" s="7"/>
      <c r="J214" s="7"/>
      <c r="K214" s="7"/>
      <c r="L214" s="1"/>
      <c r="N214" s="18"/>
      <c r="Q214" s="18"/>
      <c r="R214" s="18"/>
      <c r="S214" s="18"/>
      <c r="T214" s="18"/>
      <c r="U214" s="18"/>
      <c r="V214" s="18"/>
    </row>
    <row r="215" spans="1:27" x14ac:dyDescent="0.2">
      <c r="E215" s="7"/>
      <c r="F215" s="7"/>
      <c r="G215" s="12"/>
      <c r="H215" s="7"/>
      <c r="I215" s="7"/>
      <c r="J215" s="7"/>
      <c r="K215" s="7"/>
      <c r="L215" s="1"/>
      <c r="N215" s="18"/>
      <c r="Q215" s="18"/>
      <c r="R215" s="18"/>
      <c r="S215" s="18"/>
      <c r="T215" s="18"/>
      <c r="U215" s="18"/>
      <c r="V215" s="18"/>
    </row>
    <row r="216" spans="1:27" ht="18.75" x14ac:dyDescent="0.2">
      <c r="B216" s="52" t="s">
        <v>556</v>
      </c>
      <c r="C216" s="23"/>
      <c r="F216" s="7"/>
      <c r="G216" s="12"/>
      <c r="H216" s="7"/>
      <c r="I216" s="7"/>
      <c r="J216" s="7"/>
      <c r="K216" s="7"/>
      <c r="L216" s="1"/>
      <c r="N216" s="18"/>
      <c r="Q216" s="18"/>
      <c r="R216" s="18"/>
      <c r="S216" s="18"/>
      <c r="T216" s="18"/>
      <c r="U216" s="18"/>
      <c r="V216" s="18"/>
    </row>
    <row r="217" spans="1:27" x14ac:dyDescent="0.2">
      <c r="B217" s="417" t="s">
        <v>559</v>
      </c>
      <c r="C217" s="53" t="s">
        <v>111</v>
      </c>
      <c r="F217" s="7"/>
      <c r="G217" s="12"/>
      <c r="H217" s="7"/>
      <c r="I217" s="7"/>
      <c r="J217" s="7"/>
      <c r="K217" s="7"/>
      <c r="L217" s="1"/>
    </row>
    <row r="218" spans="1:27" x14ac:dyDescent="0.2">
      <c r="B218" s="418"/>
      <c r="C218" s="134">
        <v>2010</v>
      </c>
      <c r="F218" s="7"/>
      <c r="G218" s="12"/>
      <c r="H218" s="7"/>
      <c r="I218" s="7"/>
      <c r="J218" s="7"/>
      <c r="K218" s="7"/>
      <c r="L218" s="1"/>
    </row>
    <row r="219" spans="1:27" x14ac:dyDescent="0.2">
      <c r="B219" s="54" t="s">
        <v>560</v>
      </c>
      <c r="C219" s="135">
        <f>'Para-responder'!D169</f>
        <v>0</v>
      </c>
      <c r="F219" s="7"/>
      <c r="G219" s="12"/>
      <c r="H219" s="7"/>
      <c r="I219" s="7"/>
      <c r="J219" s="7"/>
      <c r="K219" s="7"/>
      <c r="L219" s="1"/>
    </row>
    <row r="220" spans="1:27" x14ac:dyDescent="0.2">
      <c r="B220" s="2" t="s">
        <v>561</v>
      </c>
      <c r="C220" s="152">
        <f>'Para-responder'!D170</f>
        <v>0</v>
      </c>
      <c r="F220" s="7"/>
      <c r="G220" s="12"/>
      <c r="H220" s="7"/>
      <c r="I220" s="7"/>
      <c r="J220" s="7"/>
      <c r="K220" s="7"/>
      <c r="L220" s="1"/>
    </row>
    <row r="221" spans="1:27" x14ac:dyDescent="0.2">
      <c r="B221" s="2" t="s">
        <v>562</v>
      </c>
      <c r="C221" s="152">
        <f>'Para-responder'!D171</f>
        <v>0</v>
      </c>
      <c r="G221" s="12"/>
      <c r="H221" s="7"/>
      <c r="I221" s="7"/>
      <c r="J221" s="7"/>
      <c r="K221" s="7"/>
      <c r="L221" s="1"/>
    </row>
    <row r="222" spans="1:27" x14ac:dyDescent="0.2">
      <c r="B222" s="2" t="s">
        <v>563</v>
      </c>
      <c r="C222" s="152">
        <f>'Para-responder'!D172</f>
        <v>0</v>
      </c>
      <c r="G222" s="12"/>
      <c r="H222" s="7"/>
      <c r="I222" s="7"/>
      <c r="J222" s="7"/>
      <c r="K222" s="7"/>
      <c r="L222" s="1"/>
    </row>
    <row r="223" spans="1:27" x14ac:dyDescent="0.2">
      <c r="B223" s="54" t="s">
        <v>564</v>
      </c>
      <c r="C223" s="135">
        <f>'Para-responder'!D173</f>
        <v>0</v>
      </c>
      <c r="F223" s="7"/>
    </row>
    <row r="224" spans="1:27" x14ac:dyDescent="0.2">
      <c r="B224" s="55" t="s">
        <v>565</v>
      </c>
      <c r="C224" s="136">
        <f>'Para-responder'!D174</f>
        <v>0</v>
      </c>
      <c r="F224" s="7"/>
    </row>
    <row r="225" spans="2:12" x14ac:dyDescent="0.2">
      <c r="B225" s="2" t="s">
        <v>827</v>
      </c>
      <c r="C225" s="152">
        <f>'Para-responder'!D175</f>
        <v>0</v>
      </c>
      <c r="E225" s="4"/>
      <c r="F225" s="7"/>
      <c r="G225" s="12"/>
      <c r="H225" s="7"/>
      <c r="I225" s="7"/>
      <c r="J225" s="7"/>
      <c r="K225" s="7"/>
      <c r="L225" s="1"/>
    </row>
    <row r="226" spans="2:12" x14ac:dyDescent="0.2">
      <c r="B226" s="2" t="s">
        <v>828</v>
      </c>
      <c r="C226" s="152">
        <f>'Para-responder'!D176</f>
        <v>0</v>
      </c>
      <c r="F226" s="7"/>
      <c r="G226" s="12"/>
      <c r="H226" s="7"/>
      <c r="I226" s="7"/>
      <c r="J226" s="7"/>
      <c r="K226" s="7"/>
      <c r="L226" s="1"/>
    </row>
    <row r="227" spans="2:12" x14ac:dyDescent="0.2">
      <c r="B227" s="2" t="s">
        <v>829</v>
      </c>
      <c r="C227" s="152">
        <f>'Para-responder'!D177</f>
        <v>0</v>
      </c>
      <c r="F227" s="7"/>
      <c r="G227" s="12"/>
      <c r="H227" s="7"/>
      <c r="I227" s="7"/>
      <c r="J227" s="7"/>
      <c r="K227" s="7"/>
      <c r="L227" s="1"/>
    </row>
    <row r="228" spans="2:12" x14ac:dyDescent="0.2">
      <c r="B228" s="55" t="s">
        <v>830</v>
      </c>
      <c r="C228" s="136">
        <f>'Para-responder'!D178</f>
        <v>0</v>
      </c>
      <c r="G228" s="12"/>
      <c r="L228" s="1"/>
    </row>
    <row r="229" spans="2:12" x14ac:dyDescent="0.2">
      <c r="B229" s="54" t="s">
        <v>831</v>
      </c>
      <c r="C229" s="135">
        <f>'Para-responder'!D179</f>
        <v>0</v>
      </c>
      <c r="G229" s="12"/>
      <c r="H229" s="7"/>
      <c r="I229" s="7"/>
      <c r="J229" s="7"/>
      <c r="K229" s="7"/>
      <c r="L229" s="1"/>
    </row>
    <row r="230" spans="2:12" x14ac:dyDescent="0.2">
      <c r="B230" s="2" t="s">
        <v>832</v>
      </c>
      <c r="C230" s="152">
        <f>'Para-responder'!D180</f>
        <v>0</v>
      </c>
    </row>
    <row r="231" spans="2:12" x14ac:dyDescent="0.2">
      <c r="B231" s="2" t="s">
        <v>833</v>
      </c>
      <c r="C231" s="152">
        <f>'Para-responder'!D181</f>
        <v>0</v>
      </c>
    </row>
    <row r="232" spans="2:12" x14ac:dyDescent="0.2">
      <c r="B232" s="56" t="s">
        <v>834</v>
      </c>
      <c r="C232" s="153">
        <f>'Para-responder'!D182</f>
        <v>0</v>
      </c>
    </row>
    <row r="234" spans="2:12" x14ac:dyDescent="0.2">
      <c r="B234" s="2" t="s">
        <v>112</v>
      </c>
      <c r="C234" s="57">
        <f>C219-C223</f>
        <v>0</v>
      </c>
    </row>
    <row r="235" spans="2:12" ht="17.45" customHeight="1" x14ac:dyDescent="0.2">
      <c r="B235" s="2" t="s">
        <v>113</v>
      </c>
      <c r="C235" s="57">
        <f>C219-C230</f>
        <v>0</v>
      </c>
    </row>
    <row r="236" spans="2:12" x14ac:dyDescent="0.2">
      <c r="B236" s="2" t="s">
        <v>114</v>
      </c>
      <c r="C236" s="57">
        <f>C219-C232-C221</f>
        <v>0</v>
      </c>
    </row>
    <row r="237" spans="2:12" x14ac:dyDescent="0.2">
      <c r="B237" s="2" t="s">
        <v>115</v>
      </c>
      <c r="C237" s="57">
        <f>+C236-C230</f>
        <v>0</v>
      </c>
    </row>
    <row r="239" spans="2:12" x14ac:dyDescent="0.2">
      <c r="B239" s="138" t="s">
        <v>116</v>
      </c>
      <c r="C239" s="139" t="e">
        <f>C235/C219</f>
        <v>#DIV/0!</v>
      </c>
    </row>
    <row r="240" spans="2:12" x14ac:dyDescent="0.2">
      <c r="B240" s="140" t="s">
        <v>117</v>
      </c>
      <c r="C240" s="141" t="e">
        <f>C236/C219</f>
        <v>#DIV/0!</v>
      </c>
    </row>
    <row r="241" spans="2:3" x14ac:dyDescent="0.2">
      <c r="B241" s="140" t="s">
        <v>118</v>
      </c>
      <c r="C241" s="142" t="e">
        <f>C237/C235</f>
        <v>#DIV/0!</v>
      </c>
    </row>
    <row r="242" spans="2:3" x14ac:dyDescent="0.2">
      <c r="B242" s="140" t="s">
        <v>791</v>
      </c>
      <c r="C242" s="142" t="e">
        <f>C224/C219</f>
        <v>#DIV/0!</v>
      </c>
    </row>
    <row r="243" spans="2:3" x14ac:dyDescent="0.2">
      <c r="B243" s="56" t="s">
        <v>792</v>
      </c>
      <c r="C243" s="137" t="e">
        <f>C220/C225</f>
        <v>#DIV/0!</v>
      </c>
    </row>
  </sheetData>
  <sheetProtection password="DC75" sheet="1" objects="1" scenarios="1"/>
  <protectedRanges>
    <protectedRange sqref="C193" name="Rango25"/>
    <protectedRange sqref="C197" name="Rango24"/>
    <protectedRange sqref="C200:C201" name="ingresoPercibido"/>
    <protectedRange sqref="C205" name="su resultados"/>
    <protectedRange sqref="C213" name="ti resultados"/>
    <protectedRange sqref="C209:C210" name="rh resultados"/>
    <protectedRange sqref="C193" name="egresoPagado"/>
    <protectedRange sqref="C190" name="egresoDevengado"/>
    <protectedRange sqref="C185:C188" name="presu resultados"/>
    <protectedRange sqref="C181:C182" name="contra adm resultados"/>
    <protectedRange sqref="C178" name="control interno resultados"/>
    <protectedRange sqref="C163:C165" name="ejecucionpresu"/>
    <protectedRange sqref="C157:C161" name="cumplimientometas"/>
    <protectedRange sqref="C154:C155" name="plani resultados"/>
    <protectedRange sqref="C95:C147" name="segui"/>
    <protectedRange sqref="C87:C90" name="rh conso"/>
    <protectedRange sqref="C11:C15" name="Plan_conso"/>
    <protectedRange sqref="B4" name="nombre"/>
    <protectedRange sqref="B6" name="tipo"/>
    <protectedRange sqref="C18 C20:C26" name="fc_conso"/>
    <protectedRange sqref="C29 C36:C45" name="contr int_conso"/>
    <protectedRange sqref="C48:C56" name="ca_conso"/>
    <protectedRange sqref="C59:C63" name="presu_conso"/>
    <protectedRange sqref="C66:C78" name="ti_conso"/>
    <protectedRange sqref="C81:C84" name="su_conso"/>
    <protectedRange sqref="C30:C35" name="segui_1"/>
  </protectedRanges>
  <mergeCells count="6">
    <mergeCell ref="N18:W18"/>
    <mergeCell ref="B217:B218"/>
    <mergeCell ref="A1:C1"/>
    <mergeCell ref="A2:C2"/>
    <mergeCell ref="A8:B8"/>
    <mergeCell ref="O9:Q9"/>
  </mergeCells>
  <phoneticPr fontId="29" type="noConversion"/>
  <dataValidations count="5">
    <dataValidation type="list" showInputMessage="1" showErrorMessage="1" sqref="C11:C13 C15">
      <formula1>sino</formula1>
    </dataValidation>
    <dataValidation type="list" allowBlank="1" showInputMessage="1" showErrorMessage="1" sqref="B6">
      <formula1>inst</formula1>
    </dataValidation>
    <dataValidation type="list" allowBlank="1" showInputMessage="1" showErrorMessage="1" sqref="C30:C35 C18 C20:C26 C41 C84 C90 C99:C102 C119 C121 C125 C133 C137 C139 C185">
      <formula1>noap</formula1>
    </dataValidation>
    <dataValidation type="list" allowBlank="1" showInputMessage="1" showErrorMessage="1" sqref="C140:C143 C124 C40 C42:C43 C109 C106:C107 C111:C112 C45 C120 C37:C38 C146:C147 C114:C116 C95:C97 C81:C83 C87:C89 C128 C130:C132 C134:C136 C138 C186:C188">
      <formula1>sino</formula1>
    </dataValidation>
    <dataValidation type="list" showInputMessage="1" showErrorMessage="1" sqref="C14">
      <formula1>noap</formula1>
    </dataValidation>
  </dataValidations>
  <hyperlinks>
    <hyperlink ref="B214" r:id="rId1"/>
  </hyperlinks>
  <pageMargins left="0.75" right="0.75" top="1" bottom="1" header="0" footer="0"/>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C10" sqref="C10"/>
    </sheetView>
  </sheetViews>
  <sheetFormatPr baseColWidth="10" defaultColWidth="11.5703125" defaultRowHeight="15" x14ac:dyDescent="0.3"/>
  <cols>
    <col min="1" max="1" width="11.5703125" style="170" customWidth="1"/>
    <col min="2" max="2" width="38.85546875" style="183" customWidth="1"/>
    <col min="3" max="3" width="12.5703125" style="183" customWidth="1"/>
    <col min="4" max="16384" width="11.5703125" style="170"/>
  </cols>
  <sheetData>
    <row r="1" spans="1:6" ht="18.75" x14ac:dyDescent="0.3">
      <c r="A1" s="424" t="s">
        <v>455</v>
      </c>
      <c r="B1" s="424"/>
      <c r="C1" s="424"/>
      <c r="D1" s="424"/>
      <c r="E1" s="167"/>
      <c r="F1" s="168"/>
    </row>
    <row r="2" spans="1:6" ht="18.75" x14ac:dyDescent="0.3">
      <c r="A2" s="425" t="str">
        <f>'Para-responder'!C4</f>
        <v>OFICINA NACIONAL DE SEMILLAS</v>
      </c>
      <c r="B2" s="425"/>
      <c r="C2" s="425"/>
      <c r="D2" s="425"/>
      <c r="E2" s="167"/>
      <c r="F2" s="167"/>
    </row>
    <row r="3" spans="1:6" ht="12.75" x14ac:dyDescent="0.2">
      <c r="A3" s="171"/>
      <c r="B3" s="172" t="s">
        <v>137</v>
      </c>
      <c r="C3" s="173" t="s">
        <v>138</v>
      </c>
      <c r="D3" s="171"/>
      <c r="E3" s="171"/>
    </row>
    <row r="4" spans="1:6" ht="12.75" x14ac:dyDescent="0.2">
      <c r="A4" s="171"/>
      <c r="B4" s="174"/>
      <c r="C4" s="174"/>
      <c r="D4" s="171"/>
      <c r="E4" s="171"/>
    </row>
    <row r="5" spans="1:6" ht="12.75" x14ac:dyDescent="0.2">
      <c r="A5" s="171"/>
      <c r="B5" s="175" t="s">
        <v>139</v>
      </c>
      <c r="C5" s="176">
        <f>Cuestionario!V20</f>
        <v>61.009615384615387</v>
      </c>
      <c r="D5" s="171"/>
      <c r="E5" s="171"/>
    </row>
    <row r="6" spans="1:6" x14ac:dyDescent="0.2">
      <c r="A6" s="171"/>
      <c r="B6" s="177" t="s">
        <v>857</v>
      </c>
      <c r="C6" s="178">
        <f>Cuestionario!U21</f>
        <v>80</v>
      </c>
      <c r="E6" s="171"/>
    </row>
    <row r="7" spans="1:6" x14ac:dyDescent="0.2">
      <c r="A7" s="171"/>
      <c r="B7" s="177" t="s">
        <v>858</v>
      </c>
      <c r="C7" s="178">
        <f>Cuestionario!U22</f>
        <v>95</v>
      </c>
      <c r="E7" s="171"/>
    </row>
    <row r="8" spans="1:6" x14ac:dyDescent="0.2">
      <c r="A8" s="171"/>
      <c r="B8" s="177" t="s">
        <v>859</v>
      </c>
      <c r="C8" s="178">
        <f>Cuestionario!U23</f>
        <v>23.076923076923077</v>
      </c>
      <c r="E8" s="171"/>
    </row>
    <row r="9" spans="1:6" x14ac:dyDescent="0.2">
      <c r="A9" s="171"/>
      <c r="B9" s="177" t="s">
        <v>860</v>
      </c>
      <c r="C9" s="178">
        <f>Cuestionario!U24</f>
        <v>40</v>
      </c>
      <c r="E9" s="171"/>
    </row>
    <row r="10" spans="1:6" x14ac:dyDescent="0.2">
      <c r="A10" s="171"/>
      <c r="B10" s="177" t="s">
        <v>861</v>
      </c>
      <c r="C10" s="178">
        <f>Cuestionario!U25</f>
        <v>50</v>
      </c>
      <c r="E10" s="171"/>
    </row>
    <row r="11" spans="1:6" x14ac:dyDescent="0.2">
      <c r="A11" s="171"/>
      <c r="B11" s="177" t="s">
        <v>862</v>
      </c>
      <c r="C11" s="178">
        <f>Cuestionario!U26</f>
        <v>0</v>
      </c>
      <c r="E11" s="179"/>
    </row>
    <row r="12" spans="1:6" x14ac:dyDescent="0.2">
      <c r="A12" s="171"/>
      <c r="B12" s="177" t="s">
        <v>863</v>
      </c>
      <c r="C12" s="178">
        <f>Cuestionario!U27</f>
        <v>100</v>
      </c>
      <c r="E12" s="171"/>
    </row>
    <row r="13" spans="1:6" x14ac:dyDescent="0.2">
      <c r="A13" s="171"/>
      <c r="B13" s="177" t="s">
        <v>864</v>
      </c>
      <c r="C13" s="178">
        <f>Cuestionario!U28</f>
        <v>100</v>
      </c>
      <c r="E13" s="171"/>
    </row>
    <row r="14" spans="1:6" x14ac:dyDescent="0.3">
      <c r="A14" s="171"/>
      <c r="B14" s="180"/>
      <c r="C14" s="180"/>
      <c r="D14" s="171"/>
      <c r="E14" s="171"/>
    </row>
    <row r="15" spans="1:6" ht="12.75" x14ac:dyDescent="0.2">
      <c r="A15" s="171"/>
      <c r="B15" s="175" t="s">
        <v>140</v>
      </c>
      <c r="C15" s="176">
        <f>Cuestionario!V30</f>
        <v>54.880952380952372</v>
      </c>
      <c r="D15" s="171"/>
      <c r="E15" s="171"/>
    </row>
    <row r="16" spans="1:6" x14ac:dyDescent="0.2">
      <c r="A16" s="171"/>
      <c r="B16" s="177" t="s">
        <v>857</v>
      </c>
      <c r="C16" s="178">
        <f>Cuestionario!U31</f>
        <v>100</v>
      </c>
      <c r="D16" s="171"/>
      <c r="E16" s="171"/>
    </row>
    <row r="17" spans="1:5" x14ac:dyDescent="0.2">
      <c r="A17" s="171"/>
      <c r="B17" s="177" t="s">
        <v>858</v>
      </c>
      <c r="C17" s="178">
        <f>Cuestionario!U32</f>
        <v>25</v>
      </c>
      <c r="D17" s="171"/>
      <c r="E17" s="171"/>
    </row>
    <row r="18" spans="1:5" x14ac:dyDescent="0.2">
      <c r="A18" s="171"/>
      <c r="B18" s="177" t="s">
        <v>859</v>
      </c>
      <c r="C18" s="178">
        <f>Cuestionario!U33</f>
        <v>37.5</v>
      </c>
      <c r="D18" s="171"/>
      <c r="E18" s="171"/>
    </row>
    <row r="19" spans="1:5" x14ac:dyDescent="0.2">
      <c r="A19" s="171"/>
      <c r="B19" s="177" t="s">
        <v>860</v>
      </c>
      <c r="C19" s="178">
        <f>Cuestionario!U34</f>
        <v>33.333333333333329</v>
      </c>
      <c r="D19" s="171"/>
      <c r="E19" s="171"/>
    </row>
    <row r="20" spans="1:5" x14ac:dyDescent="0.2">
      <c r="A20" s="171"/>
      <c r="B20" s="177" t="s">
        <v>861</v>
      </c>
      <c r="C20" s="178">
        <f>Cuestionario!U35</f>
        <v>50</v>
      </c>
      <c r="D20" s="171"/>
      <c r="E20" s="171"/>
    </row>
    <row r="21" spans="1:5" x14ac:dyDescent="0.2">
      <c r="A21" s="171"/>
      <c r="B21" s="177" t="s">
        <v>863</v>
      </c>
      <c r="C21" s="178">
        <f>Cuestionario!U37</f>
        <v>88.333333333333329</v>
      </c>
      <c r="D21" s="171"/>
      <c r="E21" s="171"/>
    </row>
    <row r="22" spans="1:5" x14ac:dyDescent="0.2">
      <c r="A22" s="171"/>
      <c r="B22" s="177" t="s">
        <v>864</v>
      </c>
      <c r="C22" s="178">
        <f>Cuestionario!U38</f>
        <v>50</v>
      </c>
      <c r="D22" s="171"/>
      <c r="E22" s="171"/>
    </row>
    <row r="23" spans="1:5" ht="15.75" x14ac:dyDescent="0.3">
      <c r="A23" s="171"/>
      <c r="B23" s="180"/>
      <c r="C23" s="181"/>
      <c r="D23" s="171"/>
      <c r="E23" s="171"/>
    </row>
    <row r="24" spans="1:5" ht="12.75" x14ac:dyDescent="0.2">
      <c r="A24" s="171"/>
      <c r="B24" s="175" t="s">
        <v>141</v>
      </c>
      <c r="C24" s="176" t="e">
        <f>Cuestionario!V41</f>
        <v>#DIV/0!</v>
      </c>
      <c r="D24" s="171"/>
      <c r="E24" s="171"/>
    </row>
    <row r="25" spans="1:5" x14ac:dyDescent="0.3">
      <c r="A25" s="171"/>
      <c r="B25" s="180"/>
      <c r="C25" s="180"/>
      <c r="D25" s="171"/>
      <c r="E25" s="171"/>
    </row>
    <row r="26" spans="1:5" ht="13.5" thickBot="1" x14ac:dyDescent="0.25">
      <c r="A26" s="171"/>
      <c r="B26" s="182" t="s">
        <v>142</v>
      </c>
      <c r="C26" s="176" t="e">
        <f>Cuestionario!W20+Cuestionario!W30+Cuestionario!W40</f>
        <v>#DIV/0!</v>
      </c>
      <c r="D26" s="171"/>
      <c r="E26" s="171"/>
    </row>
    <row r="27" spans="1:5" ht="15.75" thickTop="1" x14ac:dyDescent="0.3">
      <c r="A27" s="171"/>
      <c r="B27" s="180"/>
      <c r="C27" s="180"/>
      <c r="D27" s="171"/>
      <c r="E27" s="171"/>
    </row>
  </sheetData>
  <sheetProtection password="D3B5" sheet="1" objects="1" scenarios="1"/>
  <mergeCells count="2">
    <mergeCell ref="A1:D1"/>
    <mergeCell ref="A2:D2"/>
  </mergeCells>
  <phoneticPr fontId="29"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pane xSplit="1" ySplit="5" topLeftCell="B6" activePane="bottomRight" state="frozen"/>
      <selection pane="topRight" activeCell="B1" sqref="B1"/>
      <selection pane="bottomLeft" activeCell="A6" sqref="A6"/>
      <selection pane="bottomRight" activeCell="C6" sqref="C6"/>
    </sheetView>
  </sheetViews>
  <sheetFormatPr baseColWidth="10" defaultRowHeight="15" x14ac:dyDescent="0.2"/>
  <cols>
    <col min="1" max="5" width="30.7109375" style="144" customWidth="1"/>
    <col min="6" max="6" width="18.42578125" style="169" hidden="1" customWidth="1"/>
    <col min="7" max="7" width="25.5703125" style="143" customWidth="1"/>
    <col min="8" max="16384" width="11.42578125" style="143"/>
  </cols>
  <sheetData>
    <row r="1" spans="1:7" x14ac:dyDescent="0.2">
      <c r="A1" s="188"/>
      <c r="B1" s="188"/>
      <c r="C1" s="188"/>
      <c r="D1" s="188"/>
      <c r="E1" s="188"/>
      <c r="F1" s="189"/>
      <c r="G1" s="188"/>
    </row>
    <row r="2" spans="1:7" ht="18" x14ac:dyDescent="0.25">
      <c r="A2" s="426" t="s">
        <v>893</v>
      </c>
      <c r="B2" s="426"/>
      <c r="C2" s="426"/>
      <c r="D2" s="426"/>
      <c r="E2" s="426"/>
      <c r="F2" s="426"/>
      <c r="G2" s="426"/>
    </row>
    <row r="3" spans="1:7" ht="15.75" thickBot="1" x14ac:dyDescent="0.25">
      <c r="A3" s="188"/>
      <c r="B3" s="188"/>
      <c r="C3" s="188"/>
      <c r="D3" s="188"/>
      <c r="E3" s="188"/>
      <c r="F3" s="189"/>
      <c r="G3" s="188"/>
    </row>
    <row r="4" spans="1:7" ht="17.25" thickTop="1" thickBot="1" x14ac:dyDescent="0.25">
      <c r="A4" s="187" t="s">
        <v>125</v>
      </c>
      <c r="B4" s="187" t="s">
        <v>793</v>
      </c>
      <c r="C4" s="187" t="s">
        <v>794</v>
      </c>
      <c r="D4" s="187" t="s">
        <v>795</v>
      </c>
      <c r="E4" s="187" t="s">
        <v>796</v>
      </c>
      <c r="F4" s="190"/>
      <c r="G4" s="187" t="s">
        <v>490</v>
      </c>
    </row>
    <row r="5" spans="1:7" x14ac:dyDescent="0.2">
      <c r="A5" s="191"/>
      <c r="B5" s="191"/>
      <c r="C5" s="191"/>
      <c r="D5" s="191"/>
      <c r="E5" s="191"/>
      <c r="F5" s="189"/>
      <c r="G5" s="192"/>
    </row>
    <row r="6" spans="1:7" ht="60" x14ac:dyDescent="0.2">
      <c r="A6" s="194" t="s">
        <v>871</v>
      </c>
      <c r="B6" s="194" t="s">
        <v>797</v>
      </c>
      <c r="C6" s="194" t="s">
        <v>798</v>
      </c>
      <c r="D6" s="194" t="s">
        <v>799</v>
      </c>
      <c r="E6" s="194" t="s">
        <v>96</v>
      </c>
      <c r="F6" s="195" t="e">
        <f>Cuestionario!C156</f>
        <v>#DIV/0!</v>
      </c>
      <c r="G6" s="201" t="e">
        <f>Cuestionario!C156</f>
        <v>#DIV/0!</v>
      </c>
    </row>
    <row r="7" spans="1:7" x14ac:dyDescent="0.2">
      <c r="A7" s="191"/>
      <c r="B7" s="191"/>
      <c r="C7" s="191"/>
      <c r="D7" s="191"/>
      <c r="E7" s="191"/>
      <c r="F7" s="189"/>
      <c r="G7" s="199"/>
    </row>
    <row r="8" spans="1:7" ht="60" x14ac:dyDescent="0.2">
      <c r="A8" s="194" t="s">
        <v>872</v>
      </c>
      <c r="B8" s="194" t="s">
        <v>800</v>
      </c>
      <c r="C8" s="194" t="s">
        <v>801</v>
      </c>
      <c r="D8" s="194" t="s">
        <v>802</v>
      </c>
      <c r="E8" s="194" t="s">
        <v>97</v>
      </c>
      <c r="F8" s="195" t="e">
        <f>Cuestionario!C162</f>
        <v>#DIV/0!</v>
      </c>
      <c r="G8" s="201" t="e">
        <f>Cuestionario!C162</f>
        <v>#DIV/0!</v>
      </c>
    </row>
    <row r="9" spans="1:7" x14ac:dyDescent="0.2">
      <c r="A9" s="191"/>
      <c r="B9" s="191"/>
      <c r="C9" s="191"/>
      <c r="D9" s="191"/>
      <c r="E9" s="191"/>
      <c r="F9" s="189"/>
      <c r="G9" s="199"/>
    </row>
    <row r="10" spans="1:7" ht="45" x14ac:dyDescent="0.2">
      <c r="A10" s="194" t="s">
        <v>128</v>
      </c>
      <c r="B10" s="194" t="s">
        <v>803</v>
      </c>
      <c r="C10" s="194" t="s">
        <v>804</v>
      </c>
      <c r="D10" s="194" t="s">
        <v>805</v>
      </c>
      <c r="E10" s="194" t="s">
        <v>98</v>
      </c>
      <c r="F10" s="196" t="e">
        <f>Cuestionario!C196</f>
        <v>#DIV/0!</v>
      </c>
      <c r="G10" s="201" t="e">
        <f>Cuestionario!C196</f>
        <v>#DIV/0!</v>
      </c>
    </row>
    <row r="11" spans="1:7" x14ac:dyDescent="0.2">
      <c r="A11" s="191"/>
      <c r="B11" s="191"/>
      <c r="C11" s="191"/>
      <c r="D11" s="191"/>
      <c r="E11" s="191"/>
      <c r="F11" s="189"/>
      <c r="G11" s="199"/>
    </row>
    <row r="12" spans="1:7" ht="60" x14ac:dyDescent="0.2">
      <c r="A12" s="194" t="s">
        <v>129</v>
      </c>
      <c r="B12" s="194" t="s">
        <v>806</v>
      </c>
      <c r="C12" s="194" t="s">
        <v>807</v>
      </c>
      <c r="D12" s="194" t="s">
        <v>808</v>
      </c>
      <c r="E12" s="194" t="s">
        <v>98</v>
      </c>
      <c r="F12" s="195" t="e">
        <f>Cuestionario!C199</f>
        <v>#DIV/0!</v>
      </c>
      <c r="G12" s="201" t="e">
        <f>Cuestionario!C199</f>
        <v>#DIV/0!</v>
      </c>
    </row>
    <row r="13" spans="1:7" x14ac:dyDescent="0.2">
      <c r="A13" s="191"/>
      <c r="B13" s="191"/>
      <c r="C13" s="191"/>
      <c r="D13" s="191"/>
      <c r="E13" s="191"/>
      <c r="F13" s="189"/>
      <c r="G13" s="199"/>
    </row>
    <row r="14" spans="1:7" ht="60" x14ac:dyDescent="0.2">
      <c r="A14" s="194" t="s">
        <v>785</v>
      </c>
      <c r="B14" s="194" t="s">
        <v>809</v>
      </c>
      <c r="C14" s="194" t="s">
        <v>336</v>
      </c>
      <c r="D14" s="194" t="s">
        <v>802</v>
      </c>
      <c r="E14" s="194" t="s">
        <v>98</v>
      </c>
      <c r="F14" s="195" t="e">
        <f>Cuestionario!C189</f>
        <v>#DIV/0!</v>
      </c>
      <c r="G14" s="201" t="e">
        <f>Cuestionario!C189</f>
        <v>#DIV/0!</v>
      </c>
    </row>
    <row r="15" spans="1:7" x14ac:dyDescent="0.2">
      <c r="A15" s="191"/>
      <c r="B15" s="191"/>
      <c r="C15" s="191"/>
      <c r="D15" s="191"/>
      <c r="E15" s="191"/>
      <c r="F15" s="189"/>
      <c r="G15" s="199"/>
    </row>
    <row r="16" spans="1:7" ht="60" x14ac:dyDescent="0.2">
      <c r="A16" s="194" t="s">
        <v>127</v>
      </c>
      <c r="B16" s="194" t="s">
        <v>337</v>
      </c>
      <c r="C16" s="194" t="s">
        <v>338</v>
      </c>
      <c r="D16" s="194" t="s">
        <v>339</v>
      </c>
      <c r="E16" s="194" t="s">
        <v>99</v>
      </c>
      <c r="F16" s="195" t="e">
        <f>Cuestionario!C192</f>
        <v>#DIV/0!</v>
      </c>
      <c r="G16" s="201" t="e">
        <f>Cuestionario!C192</f>
        <v>#DIV/0!</v>
      </c>
    </row>
    <row r="17" spans="1:7" x14ac:dyDescent="0.2">
      <c r="A17" s="191"/>
      <c r="B17" s="191"/>
      <c r="C17" s="191"/>
      <c r="D17" s="191"/>
      <c r="E17" s="191"/>
      <c r="F17" s="189"/>
      <c r="G17" s="199"/>
    </row>
    <row r="18" spans="1:7" ht="45" x14ac:dyDescent="0.2">
      <c r="A18" s="194" t="s">
        <v>910</v>
      </c>
      <c r="B18" s="194" t="s">
        <v>340</v>
      </c>
      <c r="C18" s="194" t="s">
        <v>341</v>
      </c>
      <c r="D18" s="194" t="s">
        <v>342</v>
      </c>
      <c r="E18" s="194" t="s">
        <v>100</v>
      </c>
      <c r="F18" s="196" t="e">
        <f>Cuestionario!C172</f>
        <v>#DIV/0!</v>
      </c>
      <c r="G18" s="198" t="e">
        <f>Cuestionario!C243</f>
        <v>#DIV/0!</v>
      </c>
    </row>
    <row r="19" spans="1:7" x14ac:dyDescent="0.2">
      <c r="A19" s="191"/>
      <c r="B19" s="191"/>
      <c r="C19" s="191"/>
      <c r="D19" s="191"/>
      <c r="E19" s="191"/>
      <c r="F19" s="189"/>
      <c r="G19" s="199"/>
    </row>
    <row r="20" spans="1:7" ht="60" x14ac:dyDescent="0.2">
      <c r="A20" s="194" t="s">
        <v>875</v>
      </c>
      <c r="B20" s="194" t="s">
        <v>343</v>
      </c>
      <c r="C20" s="194" t="s">
        <v>344</v>
      </c>
      <c r="D20" s="194" t="s">
        <v>345</v>
      </c>
      <c r="E20" s="194" t="s">
        <v>98</v>
      </c>
      <c r="F20" s="196" t="e">
        <f>Cuestionario!C173</f>
        <v>#DIV/0!</v>
      </c>
      <c r="G20" s="201" t="e">
        <f>Cuestionario!C240</f>
        <v>#DIV/0!</v>
      </c>
    </row>
    <row r="21" spans="1:7" x14ac:dyDescent="0.2">
      <c r="A21" s="191"/>
      <c r="B21" s="191"/>
      <c r="C21" s="191"/>
      <c r="D21" s="191"/>
      <c r="E21" s="191"/>
      <c r="F21" s="189"/>
      <c r="G21" s="199"/>
    </row>
    <row r="22" spans="1:7" ht="60" x14ac:dyDescent="0.2">
      <c r="A22" s="194" t="s">
        <v>877</v>
      </c>
      <c r="B22" s="194" t="s">
        <v>346</v>
      </c>
      <c r="C22" s="194" t="s">
        <v>347</v>
      </c>
      <c r="D22" s="194" t="s">
        <v>348</v>
      </c>
      <c r="E22" s="194" t="s">
        <v>349</v>
      </c>
      <c r="F22" s="196" t="e">
        <f>Cuestionario!C175</f>
        <v>#DIV/0!</v>
      </c>
      <c r="G22" s="201" t="e">
        <f>Cuestionario!C242</f>
        <v>#DIV/0!</v>
      </c>
    </row>
    <row r="23" spans="1:7" x14ac:dyDescent="0.2">
      <c r="A23" s="191"/>
      <c r="B23" s="191"/>
      <c r="C23" s="191"/>
      <c r="D23" s="191"/>
      <c r="E23" s="191"/>
      <c r="F23" s="189"/>
      <c r="G23" s="199"/>
    </row>
    <row r="24" spans="1:7" ht="60" x14ac:dyDescent="0.2">
      <c r="A24" s="194" t="s">
        <v>350</v>
      </c>
      <c r="B24" s="194" t="s">
        <v>351</v>
      </c>
      <c r="C24" s="194" t="s">
        <v>352</v>
      </c>
      <c r="D24" s="194" t="s">
        <v>353</v>
      </c>
      <c r="E24" s="194" t="s">
        <v>102</v>
      </c>
      <c r="F24" s="197">
        <f>Cuestionario!C208</f>
        <v>2</v>
      </c>
      <c r="G24" s="200">
        <f>Cuestionario!C208</f>
        <v>2</v>
      </c>
    </row>
    <row r="25" spans="1:7" x14ac:dyDescent="0.2">
      <c r="A25" s="191"/>
      <c r="B25" s="191"/>
      <c r="C25" s="191"/>
      <c r="D25" s="191"/>
      <c r="E25" s="191"/>
      <c r="F25" s="189"/>
      <c r="G25" s="199"/>
    </row>
    <row r="26" spans="1:7" ht="90" x14ac:dyDescent="0.2">
      <c r="A26" s="194" t="s">
        <v>373</v>
      </c>
      <c r="B26" s="194" t="s">
        <v>374</v>
      </c>
      <c r="C26" s="194" t="s">
        <v>375</v>
      </c>
      <c r="D26" s="194" t="s">
        <v>376</v>
      </c>
      <c r="E26" s="194" t="s">
        <v>101</v>
      </c>
      <c r="F26" s="195" t="e">
        <f>Cuestionario!C180</f>
        <v>#DIV/0!</v>
      </c>
      <c r="G26" s="198" t="e">
        <f>Cuestionario!C180</f>
        <v>#DIV/0!</v>
      </c>
    </row>
    <row r="27" spans="1:7" ht="15.75" thickBot="1" x14ac:dyDescent="0.25">
      <c r="A27" s="193"/>
      <c r="B27" s="193"/>
      <c r="C27" s="193"/>
      <c r="D27" s="193"/>
      <c r="E27" s="193"/>
      <c r="F27" s="189"/>
      <c r="G27" s="193"/>
    </row>
    <row r="28" spans="1:7" ht="15.75" thickTop="1" x14ac:dyDescent="0.2"/>
  </sheetData>
  <sheetProtection password="D3B5" sheet="1" objects="1" scenarios="1"/>
  <mergeCells count="1">
    <mergeCell ref="A2:G2"/>
  </mergeCells>
  <phoneticPr fontId="29" type="noConversion"/>
  <pageMargins left="0.75" right="0.75" top="1" bottom="1" header="0" footer="0"/>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0454488AE94E4AA0EE6E6F3DEE2F50" ma:contentTypeVersion="0" ma:contentTypeDescription="Crear nuevo documento." ma:contentTypeScope="" ma:versionID="c5052840bf05ca78b36c6e1791383cc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6483DE-F054-472D-9D94-12327C941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CDABC89-37E2-4496-83DE-CD4ECC7A6AB2}">
  <ds:schemaRefs>
    <ds:schemaRef ds:uri="http://schemas.microsoft.com/sharepoint/v3/contenttype/forms"/>
  </ds:schemaRefs>
</ds:datastoreItem>
</file>

<file path=customXml/itemProps3.xml><?xml version="1.0" encoding="utf-8"?>
<ds:datastoreItem xmlns:ds="http://schemas.openxmlformats.org/officeDocument/2006/customXml" ds:itemID="{A8B65B09-BAC3-4FFB-B0AC-98B0E58A0B06}">
  <ds:schemaRefs>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Instrucciones</vt:lpstr>
      <vt:lpstr>Para-responder</vt:lpstr>
      <vt:lpstr>Resultados</vt:lpstr>
      <vt:lpstr>Por-tema</vt:lpstr>
      <vt:lpstr>Cuestionario</vt:lpstr>
      <vt:lpstr>Ejes</vt:lpstr>
      <vt:lpstr>Indicadores</vt:lpstr>
      <vt:lpstr>'Para-responder'!Área_de_impresión</vt:lpstr>
      <vt:lpstr>DatosContable</vt:lpstr>
      <vt:lpstr>inst</vt:lpstr>
      <vt:lpstr>noap</vt:lpstr>
      <vt:lpstr>sino</vt:lpstr>
      <vt:lpstr>'Para-responder'!Títulos_a_imprimir</vt:lpstr>
    </vt:vector>
  </TitlesOfParts>
  <Company>Contraloría General de la República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laura  vindas</cp:lastModifiedBy>
  <cp:lastPrinted>2017-02-09T16:35:30Z</cp:lastPrinted>
  <dcterms:created xsi:type="dcterms:W3CDTF">2012-08-27T15:14:59Z</dcterms:created>
  <dcterms:modified xsi:type="dcterms:W3CDTF">2017-02-09T17:41:47Z</dcterms:modified>
</cp:coreProperties>
</file>